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Guckx\OneDrive\Desktop\Meine Lottoscheine\Zehne\"/>
    </mc:Choice>
  </mc:AlternateContent>
  <xr:revisionPtr revIDLastSave="0" documentId="13_ncr:1_{DE8739EC-1714-4B96-BFD9-8514C258FEC6}" xr6:coauthVersionLast="47" xr6:coauthVersionMax="47" xr10:uidLastSave="{00000000-0000-0000-0000-000000000000}"/>
  <bookViews>
    <workbookView xWindow="-120" yWindow="-120" windowWidth="24240" windowHeight="13140" tabRatio="567" activeTab="3" xr2:uid="{E55AE7A7-4499-4F8D-8B42-F0740F98236E}"/>
  </bookViews>
  <sheets>
    <sheet name="Eurogewinne 21" sheetId="64" r:id="rId1"/>
    <sheet name="Gewinne 21 77-6" sheetId="61" r:id="rId2"/>
    <sheet name="Eurojackpot" sheetId="65" r:id="rId3"/>
    <sheet name="Eurozahlen 2021" sheetId="62" r:id="rId4"/>
    <sheet name="Euro 22" sheetId="53" r:id="rId5"/>
    <sheet name="Spiel 77 21-30" sheetId="60" r:id="rId6"/>
    <sheet name="77-21" sheetId="46" r:id="rId7"/>
    <sheet name="Meine Zahlen-77-6-22" sheetId="47" r:id="rId8"/>
  </sheets>
  <externalReferences>
    <externalReference r:id="rId9"/>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7" i="62" l="1"/>
  <c r="AH7" i="62" s="1"/>
  <c r="AC7" i="62"/>
  <c r="AG7" i="62" s="1"/>
  <c r="AL7" i="62" s="1"/>
  <c r="AB7" i="62"/>
  <c r="AA7" i="62"/>
  <c r="AE7" i="62" s="1"/>
  <c r="AD6" i="62"/>
  <c r="AH6" i="62" s="1"/>
  <c r="AC6" i="62"/>
  <c r="AG6" i="62" s="1"/>
  <c r="AL6" i="62" s="1"/>
  <c r="AB6" i="62"/>
  <c r="AA6" i="62"/>
  <c r="AE6" i="62" s="1"/>
  <c r="AD5" i="62"/>
  <c r="AH5" i="62" s="1"/>
  <c r="AC5" i="62"/>
  <c r="AG5" i="62" s="1"/>
  <c r="AL5" i="62" s="1"/>
  <c r="AB5" i="62"/>
  <c r="AA5" i="62"/>
  <c r="AF5" i="62" s="1"/>
  <c r="AK5" i="62" s="1"/>
  <c r="AD4" i="62"/>
  <c r="AH4" i="62" s="1"/>
  <c r="AC4" i="62"/>
  <c r="AG4" i="62" s="1"/>
  <c r="AL4" i="62" s="1"/>
  <c r="AB4" i="62"/>
  <c r="AA4" i="62"/>
  <c r="AE4" i="62" s="1"/>
  <c r="AD3" i="62"/>
  <c r="AH3" i="62" s="1"/>
  <c r="AC3" i="62"/>
  <c r="AG3" i="62" s="1"/>
  <c r="AL3" i="62" s="1"/>
  <c r="AB3" i="62"/>
  <c r="AA3" i="62"/>
  <c r="AF3" i="62" s="1"/>
  <c r="AK3" i="62" s="1"/>
  <c r="AD2" i="62"/>
  <c r="AH2" i="62" s="1"/>
  <c r="AC2" i="62"/>
  <c r="AG2" i="62" s="1"/>
  <c r="AL2" i="62" s="1"/>
  <c r="AB2" i="62"/>
  <c r="AE2" i="62"/>
  <c r="AA304" i="62"/>
  <c r="AA305" i="62"/>
  <c r="AA306" i="62"/>
  <c r="AA307" i="62"/>
  <c r="AE307" i="62" s="1"/>
  <c r="AA308" i="62"/>
  <c r="AF308" i="62" s="1"/>
  <c r="AB303" i="62"/>
  <c r="AG303" i="62" s="1"/>
  <c r="AA303" i="62"/>
  <c r="AC303" i="62"/>
  <c r="AD308" i="62"/>
  <c r="AC308" i="62"/>
  <c r="AH308" i="62" s="1"/>
  <c r="AD307" i="62"/>
  <c r="AC307" i="62"/>
  <c r="AG307" i="62" s="1"/>
  <c r="AF306" i="62"/>
  <c r="AE306" i="62"/>
  <c r="AI306" i="62" s="1"/>
  <c r="AD306" i="62"/>
  <c r="AC306" i="62"/>
  <c r="AH306" i="62" s="1"/>
  <c r="AF305" i="62"/>
  <c r="AE305" i="62"/>
  <c r="AD305" i="62"/>
  <c r="AC305" i="62"/>
  <c r="AH305" i="62" s="1"/>
  <c r="AF304" i="62"/>
  <c r="AE304" i="62"/>
  <c r="AI304" i="62" s="1"/>
  <c r="AD304" i="62"/>
  <c r="AC304" i="62"/>
  <c r="AH304" i="62" s="1"/>
  <c r="AD303" i="62"/>
  <c r="AB304" i="62"/>
  <c r="AB305" i="62"/>
  <c r="AB306" i="62"/>
  <c r="AB307" i="62"/>
  <c r="AB308" i="62"/>
  <c r="AA296" i="62"/>
  <c r="AH297" i="62" s="1"/>
  <c r="AA301" i="62"/>
  <c r="AH301" i="62" s="1"/>
  <c r="AA300" i="62"/>
  <c r="AA299" i="62"/>
  <c r="AH299" i="62" s="1"/>
  <c r="AA298" i="62"/>
  <c r="AH298" i="62" s="1"/>
  <c r="AA297" i="62"/>
  <c r="AH296" i="62" s="1"/>
  <c r="AH300" i="62"/>
  <c r="AK301" i="62"/>
  <c r="AJ301" i="62"/>
  <c r="AI301" i="62"/>
  <c r="AG301" i="62"/>
  <c r="AF301" i="62"/>
  <c r="AE301" i="62"/>
  <c r="AD301" i="62"/>
  <c r="AC301" i="62"/>
  <c r="AB301" i="62"/>
  <c r="AK300" i="62"/>
  <c r="AJ300" i="62"/>
  <c r="AI300" i="62"/>
  <c r="AG300" i="62"/>
  <c r="AF300" i="62"/>
  <c r="AE300" i="62"/>
  <c r="AD300" i="62"/>
  <c r="AC300" i="62"/>
  <c r="AB300" i="62"/>
  <c r="AI299" i="62"/>
  <c r="AG299" i="62"/>
  <c r="AF299" i="62"/>
  <c r="AE299" i="62"/>
  <c r="AD299" i="62"/>
  <c r="AC299" i="62"/>
  <c r="AB299" i="62"/>
  <c r="AK298" i="62"/>
  <c r="AI298" i="62"/>
  <c r="AG298" i="62"/>
  <c r="AF298" i="62"/>
  <c r="AE298" i="62"/>
  <c r="AD298" i="62"/>
  <c r="AC298" i="62"/>
  <c r="AB298" i="62"/>
  <c r="AG297" i="62"/>
  <c r="AF297" i="62"/>
  <c r="AE297" i="62"/>
  <c r="AD297" i="62"/>
  <c r="AC297" i="62"/>
  <c r="AB297" i="62"/>
  <c r="AI296" i="62"/>
  <c r="AG296" i="62"/>
  <c r="AF296" i="62"/>
  <c r="AE296" i="62"/>
  <c r="AD296" i="62"/>
  <c r="AC296" i="62"/>
  <c r="AB296" i="62"/>
  <c r="AK294" i="62"/>
  <c r="AJ294" i="62"/>
  <c r="AI294" i="62"/>
  <c r="AG294" i="62"/>
  <c r="AF294" i="62"/>
  <c r="AE294" i="62"/>
  <c r="AD294" i="62"/>
  <c r="AL294" i="62" s="1"/>
  <c r="AC294" i="62"/>
  <c r="AB294" i="62"/>
  <c r="AA294" i="62"/>
  <c r="AH294" i="62" s="1"/>
  <c r="AK293" i="62"/>
  <c r="AJ293" i="62"/>
  <c r="AI293" i="62"/>
  <c r="AG293" i="62"/>
  <c r="AF293" i="62"/>
  <c r="AE293" i="62"/>
  <c r="AD293" i="62"/>
  <c r="AL293" i="62" s="1"/>
  <c r="AC293" i="62"/>
  <c r="AB293" i="62"/>
  <c r="AA293" i="62"/>
  <c r="AH293" i="62" s="1"/>
  <c r="AI292" i="62"/>
  <c r="AG292" i="62"/>
  <c r="AF292" i="62"/>
  <c r="AE292" i="62"/>
  <c r="AD292" i="62"/>
  <c r="AL292" i="62" s="1"/>
  <c r="AC292" i="62"/>
  <c r="AK292" i="62" s="1"/>
  <c r="AB292" i="62"/>
  <c r="AJ292" i="62" s="1"/>
  <c r="AA292" i="62"/>
  <c r="AH292" i="62" s="1"/>
  <c r="AI291" i="62"/>
  <c r="AG291" i="62"/>
  <c r="AF291" i="62"/>
  <c r="AE291" i="62"/>
  <c r="AD291" i="62"/>
  <c r="AL291" i="62" s="1"/>
  <c r="AC291" i="62"/>
  <c r="AK291" i="62" s="1"/>
  <c r="AB291" i="62"/>
  <c r="AJ291" i="62" s="1"/>
  <c r="AA291" i="62"/>
  <c r="AH291" i="62" s="1"/>
  <c r="AG290" i="62"/>
  <c r="AF290" i="62"/>
  <c r="AE290" i="62"/>
  <c r="AD290" i="62"/>
  <c r="AC290" i="62"/>
  <c r="AB290" i="62"/>
  <c r="AA290" i="62"/>
  <c r="AH289" i="62" s="1"/>
  <c r="AI289" i="62"/>
  <c r="AG289" i="62"/>
  <c r="AF289" i="62"/>
  <c r="AE289" i="62"/>
  <c r="AL290" i="62" s="1"/>
  <c r="AD289" i="62"/>
  <c r="AL289" i="62" s="1"/>
  <c r="AC289" i="62"/>
  <c r="AK290" i="62" s="1"/>
  <c r="AB289" i="62"/>
  <c r="AJ289" i="62" s="1"/>
  <c r="AA289" i="62"/>
  <c r="AH290" i="62" s="1"/>
  <c r="AK287" i="62"/>
  <c r="AJ287" i="62"/>
  <c r="AI287" i="62"/>
  <c r="AG287" i="62"/>
  <c r="AF287" i="62"/>
  <c r="AE287" i="62"/>
  <c r="AD287" i="62"/>
  <c r="AL287" i="62" s="1"/>
  <c r="AC287" i="62"/>
  <c r="AB287" i="62"/>
  <c r="AA287" i="62"/>
  <c r="AH287" i="62" s="1"/>
  <c r="AK286" i="62"/>
  <c r="AJ286" i="62"/>
  <c r="AI286" i="62"/>
  <c r="AG286" i="62"/>
  <c r="AF286" i="62"/>
  <c r="AE286" i="62"/>
  <c r="AD286" i="62"/>
  <c r="AL286" i="62" s="1"/>
  <c r="AC286" i="62"/>
  <c r="AB286" i="62"/>
  <c r="AA286" i="62"/>
  <c r="AH286" i="62" s="1"/>
  <c r="AI285" i="62"/>
  <c r="AG285" i="62"/>
  <c r="AF285" i="62"/>
  <c r="AE285" i="62"/>
  <c r="AD285" i="62"/>
  <c r="AL285" i="62" s="1"/>
  <c r="AC285" i="62"/>
  <c r="AK285" i="62" s="1"/>
  <c r="AB285" i="62"/>
  <c r="AJ285" i="62" s="1"/>
  <c r="AA285" i="62"/>
  <c r="AH285" i="62" s="1"/>
  <c r="AK284" i="62"/>
  <c r="AI284" i="62"/>
  <c r="AG284" i="62"/>
  <c r="AF284" i="62"/>
  <c r="AE284" i="62"/>
  <c r="AD284" i="62"/>
  <c r="AL284" i="62" s="1"/>
  <c r="AC284" i="62"/>
  <c r="AB284" i="62"/>
  <c r="AJ284" i="62" s="1"/>
  <c r="AA284" i="62"/>
  <c r="AH284" i="62" s="1"/>
  <c r="AG283" i="62"/>
  <c r="AF283" i="62"/>
  <c r="AE283" i="62"/>
  <c r="AD283" i="62"/>
  <c r="AC283" i="62"/>
  <c r="AB283" i="62"/>
  <c r="AA283" i="62"/>
  <c r="AH282" i="62" s="1"/>
  <c r="AI282" i="62"/>
  <c r="AG282" i="62"/>
  <c r="AF282" i="62"/>
  <c r="AE282" i="62"/>
  <c r="AL283" i="62" s="1"/>
  <c r="AD282" i="62"/>
  <c r="AL282" i="62" s="1"/>
  <c r="AC282" i="62"/>
  <c r="AK283" i="62" s="1"/>
  <c r="AB282" i="62"/>
  <c r="AJ283" i="62" s="1"/>
  <c r="AA282" i="62"/>
  <c r="AH283" i="62" s="1"/>
  <c r="AK280" i="62"/>
  <c r="AJ280" i="62"/>
  <c r="AI280" i="62"/>
  <c r="AG280" i="62"/>
  <c r="AF280" i="62"/>
  <c r="AE280" i="62"/>
  <c r="AD280" i="62"/>
  <c r="AL280" i="62" s="1"/>
  <c r="AC280" i="62"/>
  <c r="AB280" i="62"/>
  <c r="AA280" i="62"/>
  <c r="AH280" i="62" s="1"/>
  <c r="AK279" i="62"/>
  <c r="AJ279" i="62"/>
  <c r="AI279" i="62"/>
  <c r="AG279" i="62"/>
  <c r="AF279" i="62"/>
  <c r="AE279" i="62"/>
  <c r="AD279" i="62"/>
  <c r="AL279" i="62" s="1"/>
  <c r="AC279" i="62"/>
  <c r="AB279" i="62"/>
  <c r="AA279" i="62"/>
  <c r="AH279" i="62" s="1"/>
  <c r="AI278" i="62"/>
  <c r="AG278" i="62"/>
  <c r="AF278" i="62"/>
  <c r="AE278" i="62"/>
  <c r="AD278" i="62"/>
  <c r="AL278" i="62" s="1"/>
  <c r="AC278" i="62"/>
  <c r="AK278" i="62" s="1"/>
  <c r="AB278" i="62"/>
  <c r="AJ278" i="62" s="1"/>
  <c r="AA278" i="62"/>
  <c r="AH278" i="62" s="1"/>
  <c r="AI277" i="62"/>
  <c r="AG277" i="62"/>
  <c r="AF277" i="62"/>
  <c r="AE277" i="62"/>
  <c r="AD277" i="62"/>
  <c r="AL277" i="62" s="1"/>
  <c r="AC277" i="62"/>
  <c r="AK277" i="62" s="1"/>
  <c r="AB277" i="62"/>
  <c r="AJ277" i="62" s="1"/>
  <c r="AA277" i="62"/>
  <c r="AH277" i="62" s="1"/>
  <c r="AG276" i="62"/>
  <c r="AF276" i="62"/>
  <c r="AE276" i="62"/>
  <c r="AD276" i="62"/>
  <c r="AC276" i="62"/>
  <c r="AB276" i="62"/>
  <c r="AA276" i="62"/>
  <c r="AH275" i="62" s="1"/>
  <c r="AK275" i="62"/>
  <c r="AI275" i="62"/>
  <c r="AG275" i="62"/>
  <c r="AF275" i="62"/>
  <c r="AE275" i="62"/>
  <c r="AL276" i="62" s="1"/>
  <c r="AD275" i="62"/>
  <c r="AL275" i="62" s="1"/>
  <c r="AC275" i="62"/>
  <c r="AK276" i="62" s="1"/>
  <c r="AB275" i="62"/>
  <c r="AJ276" i="62" s="1"/>
  <c r="AA275" i="62"/>
  <c r="AH276" i="62" s="1"/>
  <c r="AK270" i="62"/>
  <c r="AJ270" i="62"/>
  <c r="AI270" i="62"/>
  <c r="AG270" i="62"/>
  <c r="AF270" i="62"/>
  <c r="AE270" i="62"/>
  <c r="AD270" i="62"/>
  <c r="AL270" i="62" s="1"/>
  <c r="AC270" i="62"/>
  <c r="AB270" i="62"/>
  <c r="AA270" i="62"/>
  <c r="AH270" i="62" s="1"/>
  <c r="AK269" i="62"/>
  <c r="AJ269" i="62"/>
  <c r="AI269" i="62"/>
  <c r="AG269" i="62"/>
  <c r="AF269" i="62"/>
  <c r="AE269" i="62"/>
  <c r="AD269" i="62"/>
  <c r="AL269" i="62" s="1"/>
  <c r="AC269" i="62"/>
  <c r="AB269" i="62"/>
  <c r="AA269" i="62"/>
  <c r="AH269" i="62" s="1"/>
  <c r="AI268" i="62"/>
  <c r="AG268" i="62"/>
  <c r="AF268" i="62"/>
  <c r="AE268" i="62"/>
  <c r="AD268" i="62"/>
  <c r="AL268" i="62" s="1"/>
  <c r="AC268" i="62"/>
  <c r="AK268" i="62" s="1"/>
  <c r="AB268" i="62"/>
  <c r="AJ268" i="62" s="1"/>
  <c r="AA268" i="62"/>
  <c r="AH268" i="62" s="1"/>
  <c r="AI267" i="62"/>
  <c r="AG267" i="62"/>
  <c r="AF267" i="62"/>
  <c r="AE267" i="62"/>
  <c r="AD267" i="62"/>
  <c r="AL267" i="62" s="1"/>
  <c r="AC267" i="62"/>
  <c r="AK267" i="62" s="1"/>
  <c r="AB267" i="62"/>
  <c r="AJ267" i="62" s="1"/>
  <c r="AA267" i="62"/>
  <c r="AH267" i="62" s="1"/>
  <c r="AG266" i="62"/>
  <c r="AF266" i="62"/>
  <c r="AE266" i="62"/>
  <c r="AD266" i="62"/>
  <c r="AC266" i="62"/>
  <c r="AB266" i="62"/>
  <c r="AA266" i="62"/>
  <c r="AH265" i="62" s="1"/>
  <c r="AK265" i="62"/>
  <c r="AI265" i="62"/>
  <c r="AG265" i="62"/>
  <c r="AF265" i="62"/>
  <c r="AE265" i="62"/>
  <c r="AL266" i="62" s="1"/>
  <c r="AD265" i="62"/>
  <c r="AL265" i="62" s="1"/>
  <c r="AC265" i="62"/>
  <c r="AK266" i="62" s="1"/>
  <c r="AB265" i="62"/>
  <c r="AJ265" i="62" s="1"/>
  <c r="AA265" i="62"/>
  <c r="AH266" i="62" s="1"/>
  <c r="AK263" i="62"/>
  <c r="AJ263" i="62"/>
  <c r="AI263" i="62"/>
  <c r="AG263" i="62"/>
  <c r="AF263" i="62"/>
  <c r="AE263" i="62"/>
  <c r="AD263" i="62"/>
  <c r="AL263" i="62" s="1"/>
  <c r="AC263" i="62"/>
  <c r="AB263" i="62"/>
  <c r="AA263" i="62"/>
  <c r="AH263" i="62" s="1"/>
  <c r="AK262" i="62"/>
  <c r="AJ262" i="62"/>
  <c r="AI262" i="62"/>
  <c r="AG262" i="62"/>
  <c r="AF262" i="62"/>
  <c r="AE262" i="62"/>
  <c r="AD262" i="62"/>
  <c r="AL262" i="62" s="1"/>
  <c r="AC262" i="62"/>
  <c r="AB262" i="62"/>
  <c r="AA262" i="62"/>
  <c r="AH262" i="62" s="1"/>
  <c r="AI261" i="62"/>
  <c r="AG261" i="62"/>
  <c r="AF261" i="62"/>
  <c r="AE261" i="62"/>
  <c r="AD261" i="62"/>
  <c r="AL261" i="62" s="1"/>
  <c r="AC261" i="62"/>
  <c r="AK261" i="62" s="1"/>
  <c r="AB261" i="62"/>
  <c r="AJ261" i="62" s="1"/>
  <c r="AA261" i="62"/>
  <c r="AH261" i="62" s="1"/>
  <c r="AK260" i="62"/>
  <c r="AI260" i="62"/>
  <c r="AG260" i="62"/>
  <c r="AF260" i="62"/>
  <c r="AE260" i="62"/>
  <c r="AD260" i="62"/>
  <c r="AL260" i="62" s="1"/>
  <c r="AC260" i="62"/>
  <c r="AB260" i="62"/>
  <c r="AJ260" i="62" s="1"/>
  <c r="AA260" i="62"/>
  <c r="AH260" i="62" s="1"/>
  <c r="AG259" i="62"/>
  <c r="AF259" i="62"/>
  <c r="AE259" i="62"/>
  <c r="AD259" i="62"/>
  <c r="AC259" i="62"/>
  <c r="AB259" i="62"/>
  <c r="AA259" i="62"/>
  <c r="AH258" i="62" s="1"/>
  <c r="AI258" i="62"/>
  <c r="AG258" i="62"/>
  <c r="AF258" i="62"/>
  <c r="AE258" i="62"/>
  <c r="AL259" i="62" s="1"/>
  <c r="AD258" i="62"/>
  <c r="AL258" i="62" s="1"/>
  <c r="AC258" i="62"/>
  <c r="AK259" i="62" s="1"/>
  <c r="AB258" i="62"/>
  <c r="AJ258" i="62" s="1"/>
  <c r="AA258" i="62"/>
  <c r="AH259" i="62" s="1"/>
  <c r="AK256" i="62"/>
  <c r="AJ256" i="62"/>
  <c r="AI256" i="62"/>
  <c r="AG256" i="62"/>
  <c r="AF256" i="62"/>
  <c r="AE256" i="62"/>
  <c r="AD256" i="62"/>
  <c r="AL256" i="62" s="1"/>
  <c r="AC256" i="62"/>
  <c r="AB256" i="62"/>
  <c r="AA256" i="62"/>
  <c r="AH256" i="62" s="1"/>
  <c r="AK255" i="62"/>
  <c r="AJ255" i="62"/>
  <c r="AI255" i="62"/>
  <c r="AG255" i="62"/>
  <c r="AF255" i="62"/>
  <c r="AE255" i="62"/>
  <c r="AD255" i="62"/>
  <c r="AL255" i="62" s="1"/>
  <c r="AC255" i="62"/>
  <c r="AB255" i="62"/>
  <c r="AA255" i="62"/>
  <c r="AH255" i="62" s="1"/>
  <c r="AI254" i="62"/>
  <c r="AG254" i="62"/>
  <c r="AF254" i="62"/>
  <c r="AE254" i="62"/>
  <c r="AD254" i="62"/>
  <c r="AL254" i="62" s="1"/>
  <c r="AC254" i="62"/>
  <c r="AK254" i="62" s="1"/>
  <c r="AB254" i="62"/>
  <c r="AJ254" i="62" s="1"/>
  <c r="AA254" i="62"/>
  <c r="AH254" i="62" s="1"/>
  <c r="AK253" i="62"/>
  <c r="AI253" i="62"/>
  <c r="AG253" i="62"/>
  <c r="AF253" i="62"/>
  <c r="AE253" i="62"/>
  <c r="AD253" i="62"/>
  <c r="AL253" i="62" s="1"/>
  <c r="AC253" i="62"/>
  <c r="AB253" i="62"/>
  <c r="AJ253" i="62" s="1"/>
  <c r="AA253" i="62"/>
  <c r="AH253" i="62" s="1"/>
  <c r="AG252" i="62"/>
  <c r="AF252" i="62"/>
  <c r="AE252" i="62"/>
  <c r="AD252" i="62"/>
  <c r="AC252" i="62"/>
  <c r="AB252" i="62"/>
  <c r="AA252" i="62"/>
  <c r="AH251" i="62" s="1"/>
  <c r="AK251" i="62"/>
  <c r="AI251" i="62"/>
  <c r="AG251" i="62"/>
  <c r="AF251" i="62"/>
  <c r="AE251" i="62"/>
  <c r="AL252" i="62" s="1"/>
  <c r="AD251" i="62"/>
  <c r="AL251" i="62" s="1"/>
  <c r="AC251" i="62"/>
  <c r="AK252" i="62" s="1"/>
  <c r="AB251" i="62"/>
  <c r="AJ251" i="62" s="1"/>
  <c r="AA251" i="62"/>
  <c r="AH252" i="62" s="1"/>
  <c r="AK249" i="62"/>
  <c r="AJ249" i="62"/>
  <c r="AI249" i="62"/>
  <c r="AG249" i="62"/>
  <c r="AF249" i="62"/>
  <c r="AE249" i="62"/>
  <c r="AD249" i="62"/>
  <c r="AL249" i="62" s="1"/>
  <c r="AC249" i="62"/>
  <c r="AB249" i="62"/>
  <c r="AA249" i="62"/>
  <c r="AH249" i="62" s="1"/>
  <c r="AK248" i="62"/>
  <c r="AJ248" i="62"/>
  <c r="AI248" i="62"/>
  <c r="AG248" i="62"/>
  <c r="AF248" i="62"/>
  <c r="AE248" i="62"/>
  <c r="AD248" i="62"/>
  <c r="AL248" i="62" s="1"/>
  <c r="AC248" i="62"/>
  <c r="AB248" i="62"/>
  <c r="AA248" i="62"/>
  <c r="AH248" i="62" s="1"/>
  <c r="AI247" i="62"/>
  <c r="AG247" i="62"/>
  <c r="AF247" i="62"/>
  <c r="AE247" i="62"/>
  <c r="AD247" i="62"/>
  <c r="AL247" i="62" s="1"/>
  <c r="AC247" i="62"/>
  <c r="AK247" i="62" s="1"/>
  <c r="AB247" i="62"/>
  <c r="AJ247" i="62" s="1"/>
  <c r="AA247" i="62"/>
  <c r="AH247" i="62" s="1"/>
  <c r="AI246" i="62"/>
  <c r="AG246" i="62"/>
  <c r="AF246" i="62"/>
  <c r="AE246" i="62"/>
  <c r="AD246" i="62"/>
  <c r="AL246" i="62" s="1"/>
  <c r="AC246" i="62"/>
  <c r="AK246" i="62" s="1"/>
  <c r="AB246" i="62"/>
  <c r="AJ246" i="62" s="1"/>
  <c r="AA246" i="62"/>
  <c r="AH246" i="62" s="1"/>
  <c r="AG245" i="62"/>
  <c r="AF245" i="62"/>
  <c r="AE245" i="62"/>
  <c r="AD245" i="62"/>
  <c r="AC245" i="62"/>
  <c r="AB245" i="62"/>
  <c r="AA245" i="62"/>
  <c r="AH244" i="62" s="1"/>
  <c r="AI244" i="62"/>
  <c r="AG244" i="62"/>
  <c r="AF244" i="62"/>
  <c r="AE244" i="62"/>
  <c r="AL245" i="62" s="1"/>
  <c r="AD244" i="62"/>
  <c r="AL244" i="62" s="1"/>
  <c r="AC244" i="62"/>
  <c r="AK245" i="62" s="1"/>
  <c r="AB244" i="62"/>
  <c r="AJ244" i="62" s="1"/>
  <c r="AA244" i="62"/>
  <c r="AH245" i="62" s="1"/>
  <c r="AK242" i="62"/>
  <c r="AJ242" i="62"/>
  <c r="AI242" i="62"/>
  <c r="AG242" i="62"/>
  <c r="AF242" i="62"/>
  <c r="AE242" i="62"/>
  <c r="AD242" i="62"/>
  <c r="AL242" i="62" s="1"/>
  <c r="AC242" i="62"/>
  <c r="AB242" i="62"/>
  <c r="AA242" i="62"/>
  <c r="AH242" i="62" s="1"/>
  <c r="AK241" i="62"/>
  <c r="AJ241" i="62"/>
  <c r="AI241" i="62"/>
  <c r="AG241" i="62"/>
  <c r="AF241" i="62"/>
  <c r="AE241" i="62"/>
  <c r="AD241" i="62"/>
  <c r="AL241" i="62" s="1"/>
  <c r="AC241" i="62"/>
  <c r="AB241" i="62"/>
  <c r="AA241" i="62"/>
  <c r="AH241" i="62" s="1"/>
  <c r="AK240" i="62"/>
  <c r="AI240" i="62"/>
  <c r="AG240" i="62"/>
  <c r="AF240" i="62"/>
  <c r="AE240" i="62"/>
  <c r="AD240" i="62"/>
  <c r="AL240" i="62" s="1"/>
  <c r="AC240" i="62"/>
  <c r="AB240" i="62"/>
  <c r="AJ240" i="62" s="1"/>
  <c r="AA240" i="62"/>
  <c r="AH240" i="62" s="1"/>
  <c r="AI239" i="62"/>
  <c r="AG239" i="62"/>
  <c r="AF239" i="62"/>
  <c r="AE239" i="62"/>
  <c r="AD239" i="62"/>
  <c r="AL239" i="62" s="1"/>
  <c r="AC239" i="62"/>
  <c r="AK239" i="62" s="1"/>
  <c r="AB239" i="62"/>
  <c r="AJ239" i="62" s="1"/>
  <c r="AA239" i="62"/>
  <c r="AH239" i="62" s="1"/>
  <c r="AG238" i="62"/>
  <c r="AF238" i="62"/>
  <c r="AE238" i="62"/>
  <c r="AD238" i="62"/>
  <c r="AC238" i="62"/>
  <c r="AB238" i="62"/>
  <c r="AA238" i="62"/>
  <c r="AH237" i="62" s="1"/>
  <c r="AI237" i="62"/>
  <c r="AG237" i="62"/>
  <c r="AF237" i="62"/>
  <c r="AE237" i="62"/>
  <c r="AL238" i="62" s="1"/>
  <c r="AD237" i="62"/>
  <c r="AL237" i="62" s="1"/>
  <c r="AC237" i="62"/>
  <c r="AK238" i="62" s="1"/>
  <c r="AB237" i="62"/>
  <c r="AJ237" i="62" s="1"/>
  <c r="AA237" i="62"/>
  <c r="AH238" i="62" s="1"/>
  <c r="AK230" i="62"/>
  <c r="AJ230" i="62"/>
  <c r="AI230" i="62"/>
  <c r="AG230" i="62"/>
  <c r="AF230" i="62"/>
  <c r="AE230" i="62"/>
  <c r="AD230" i="62"/>
  <c r="AL230" i="62" s="1"/>
  <c r="AC230" i="62"/>
  <c r="AB230" i="62"/>
  <c r="AA230" i="62"/>
  <c r="AH230" i="62" s="1"/>
  <c r="AK229" i="62"/>
  <c r="AJ229" i="62"/>
  <c r="AI229" i="62"/>
  <c r="AG229" i="62"/>
  <c r="AF229" i="62"/>
  <c r="AE229" i="62"/>
  <c r="AD229" i="62"/>
  <c r="AL229" i="62" s="1"/>
  <c r="AC229" i="62"/>
  <c r="AB229" i="62"/>
  <c r="AA229" i="62"/>
  <c r="AH229" i="62" s="1"/>
  <c r="AK228" i="62"/>
  <c r="AI228" i="62"/>
  <c r="AG228" i="62"/>
  <c r="AF228" i="62"/>
  <c r="AE228" i="62"/>
  <c r="AD228" i="62"/>
  <c r="AL228" i="62" s="1"/>
  <c r="AC228" i="62"/>
  <c r="AB228" i="62"/>
  <c r="AJ228" i="62" s="1"/>
  <c r="AA228" i="62"/>
  <c r="AH228" i="62" s="1"/>
  <c r="AI227" i="62"/>
  <c r="AG227" i="62"/>
  <c r="AF227" i="62"/>
  <c r="AE227" i="62"/>
  <c r="AD227" i="62"/>
  <c r="AL227" i="62" s="1"/>
  <c r="AC227" i="62"/>
  <c r="AK227" i="62" s="1"/>
  <c r="AB227" i="62"/>
  <c r="AJ227" i="62" s="1"/>
  <c r="AA227" i="62"/>
  <c r="AH227" i="62" s="1"/>
  <c r="AG226" i="62"/>
  <c r="AF226" i="62"/>
  <c r="AE226" i="62"/>
  <c r="AD226" i="62"/>
  <c r="AC226" i="62"/>
  <c r="AB226" i="62"/>
  <c r="AA226" i="62"/>
  <c r="AH225" i="62" s="1"/>
  <c r="AI225" i="62"/>
  <c r="AG225" i="62"/>
  <c r="AF225" i="62"/>
  <c r="AE225" i="62"/>
  <c r="AL226" i="62" s="1"/>
  <c r="AD225" i="62"/>
  <c r="AL225" i="62" s="1"/>
  <c r="AC225" i="62"/>
  <c r="AK225" i="62" s="1"/>
  <c r="AB225" i="62"/>
  <c r="AJ226" i="62" s="1"/>
  <c r="AA225" i="62"/>
  <c r="AH226" i="62" s="1"/>
  <c r="AK223" i="62"/>
  <c r="AJ223" i="62"/>
  <c r="AI223" i="62"/>
  <c r="AG223" i="62"/>
  <c r="AF223" i="62"/>
  <c r="AE223" i="62"/>
  <c r="AD223" i="62"/>
  <c r="AL223" i="62" s="1"/>
  <c r="AC223" i="62"/>
  <c r="AB223" i="62"/>
  <c r="AA223" i="62"/>
  <c r="AH223" i="62" s="1"/>
  <c r="AK222" i="62"/>
  <c r="AJ222" i="62"/>
  <c r="AI222" i="62"/>
  <c r="AG222" i="62"/>
  <c r="AF222" i="62"/>
  <c r="AE222" i="62"/>
  <c r="AD222" i="62"/>
  <c r="AL222" i="62" s="1"/>
  <c r="AC222" i="62"/>
  <c r="AB222" i="62"/>
  <c r="AA222" i="62"/>
  <c r="AH222" i="62" s="1"/>
  <c r="AK221" i="62"/>
  <c r="AI221" i="62"/>
  <c r="AG221" i="62"/>
  <c r="AF221" i="62"/>
  <c r="AE221" i="62"/>
  <c r="AD221" i="62"/>
  <c r="AL221" i="62" s="1"/>
  <c r="AC221" i="62"/>
  <c r="AB221" i="62"/>
  <c r="AJ221" i="62" s="1"/>
  <c r="AA221" i="62"/>
  <c r="AH221" i="62" s="1"/>
  <c r="AK220" i="62"/>
  <c r="AI220" i="62"/>
  <c r="AG220" i="62"/>
  <c r="AF220" i="62"/>
  <c r="AE220" i="62"/>
  <c r="AD220" i="62"/>
  <c r="AL220" i="62" s="1"/>
  <c r="AC220" i="62"/>
  <c r="AB220" i="62"/>
  <c r="AJ220" i="62" s="1"/>
  <c r="AA220" i="62"/>
  <c r="AH220" i="62" s="1"/>
  <c r="AG219" i="62"/>
  <c r="AF219" i="62"/>
  <c r="AE219" i="62"/>
  <c r="AD219" i="62"/>
  <c r="AC219" i="62"/>
  <c r="AB219" i="62"/>
  <c r="AA219" i="62"/>
  <c r="AH218" i="62" s="1"/>
  <c r="AK218" i="62"/>
  <c r="AI218" i="62"/>
  <c r="AG218" i="62"/>
  <c r="AF218" i="62"/>
  <c r="AE218" i="62"/>
  <c r="AL219" i="62" s="1"/>
  <c r="AD218" i="62"/>
  <c r="AL218" i="62" s="1"/>
  <c r="AC218" i="62"/>
  <c r="AK219" i="62" s="1"/>
  <c r="AB218" i="62"/>
  <c r="AJ219" i="62" s="1"/>
  <c r="AA218" i="62"/>
  <c r="AH219" i="62" s="1"/>
  <c r="AK216" i="62"/>
  <c r="AJ216" i="62"/>
  <c r="AI216" i="62"/>
  <c r="AG216" i="62"/>
  <c r="AF216" i="62"/>
  <c r="AE216" i="62"/>
  <c r="AD216" i="62"/>
  <c r="AL216" i="62" s="1"/>
  <c r="AC216" i="62"/>
  <c r="AB216" i="62"/>
  <c r="AA216" i="62"/>
  <c r="AH216" i="62" s="1"/>
  <c r="AK215" i="62"/>
  <c r="AJ215" i="62"/>
  <c r="AI215" i="62"/>
  <c r="AG215" i="62"/>
  <c r="AF215" i="62"/>
  <c r="AE215" i="62"/>
  <c r="AD215" i="62"/>
  <c r="AL215" i="62" s="1"/>
  <c r="AC215" i="62"/>
  <c r="AB215" i="62"/>
  <c r="AA215" i="62"/>
  <c r="AH215" i="62" s="1"/>
  <c r="AK214" i="62"/>
  <c r="AI214" i="62"/>
  <c r="AG214" i="62"/>
  <c r="AF214" i="62"/>
  <c r="AE214" i="62"/>
  <c r="AD214" i="62"/>
  <c r="AL214" i="62" s="1"/>
  <c r="AC214" i="62"/>
  <c r="AB214" i="62"/>
  <c r="AJ214" i="62" s="1"/>
  <c r="AA214" i="62"/>
  <c r="AH214" i="62" s="1"/>
  <c r="AI213" i="62"/>
  <c r="AG213" i="62"/>
  <c r="AF213" i="62"/>
  <c r="AE213" i="62"/>
  <c r="AD213" i="62"/>
  <c r="AL213" i="62" s="1"/>
  <c r="AC213" i="62"/>
  <c r="AK213" i="62" s="1"/>
  <c r="AB213" i="62"/>
  <c r="AJ213" i="62" s="1"/>
  <c r="AA213" i="62"/>
  <c r="AH213" i="62" s="1"/>
  <c r="AG212" i="62"/>
  <c r="AF212" i="62"/>
  <c r="AE212" i="62"/>
  <c r="AD212" i="62"/>
  <c r="AC212" i="62"/>
  <c r="AB212" i="62"/>
  <c r="AA212" i="62"/>
  <c r="AH211" i="62" s="1"/>
  <c r="AI211" i="62"/>
  <c r="AG211" i="62"/>
  <c r="AF211" i="62"/>
  <c r="AE211" i="62"/>
  <c r="AL212" i="62" s="1"/>
  <c r="AD211" i="62"/>
  <c r="AL211" i="62" s="1"/>
  <c r="AC211" i="62"/>
  <c r="AK211" i="62" s="1"/>
  <c r="AB211" i="62"/>
  <c r="AJ211" i="62" s="1"/>
  <c r="AA211" i="62"/>
  <c r="AH212" i="62" s="1"/>
  <c r="AK209" i="62"/>
  <c r="AJ209" i="62"/>
  <c r="AI209" i="62"/>
  <c r="AG209" i="62"/>
  <c r="AF209" i="62"/>
  <c r="AE209" i="62"/>
  <c r="AD209" i="62"/>
  <c r="AL209" i="62" s="1"/>
  <c r="AC209" i="62"/>
  <c r="AB209" i="62"/>
  <c r="AA209" i="62"/>
  <c r="AH209" i="62" s="1"/>
  <c r="AK208" i="62"/>
  <c r="AJ208" i="62"/>
  <c r="AI208" i="62"/>
  <c r="AG208" i="62"/>
  <c r="AF208" i="62"/>
  <c r="AE208" i="62"/>
  <c r="AD208" i="62"/>
  <c r="AL208" i="62" s="1"/>
  <c r="AC208" i="62"/>
  <c r="AB208" i="62"/>
  <c r="AA208" i="62"/>
  <c r="AH208" i="62" s="1"/>
  <c r="AK207" i="62"/>
  <c r="AI207" i="62"/>
  <c r="AG207" i="62"/>
  <c r="AF207" i="62"/>
  <c r="AE207" i="62"/>
  <c r="AD207" i="62"/>
  <c r="AL207" i="62" s="1"/>
  <c r="AC207" i="62"/>
  <c r="AB207" i="62"/>
  <c r="AJ207" i="62" s="1"/>
  <c r="AA207" i="62"/>
  <c r="AH207" i="62" s="1"/>
  <c r="AK206" i="62"/>
  <c r="AI206" i="62"/>
  <c r="AG206" i="62"/>
  <c r="AF206" i="62"/>
  <c r="AE206" i="62"/>
  <c r="AD206" i="62"/>
  <c r="AL206" i="62" s="1"/>
  <c r="AC206" i="62"/>
  <c r="AB206" i="62"/>
  <c r="AJ206" i="62" s="1"/>
  <c r="AA206" i="62"/>
  <c r="AH206" i="62" s="1"/>
  <c r="AG205" i="62"/>
  <c r="AF205" i="62"/>
  <c r="AE205" i="62"/>
  <c r="AD205" i="62"/>
  <c r="AC205" i="62"/>
  <c r="AB205" i="62"/>
  <c r="AA205" i="62"/>
  <c r="AH204" i="62" s="1"/>
  <c r="AK204" i="62"/>
  <c r="AI204" i="62"/>
  <c r="AG204" i="62"/>
  <c r="AF204" i="62"/>
  <c r="AE204" i="62"/>
  <c r="AL205" i="62" s="1"/>
  <c r="AD204" i="62"/>
  <c r="AL204" i="62" s="1"/>
  <c r="AC204" i="62"/>
  <c r="AK205" i="62" s="1"/>
  <c r="AB204" i="62"/>
  <c r="AJ204" i="62" s="1"/>
  <c r="AA204" i="62"/>
  <c r="AH205" i="62" s="1"/>
  <c r="AK202" i="62"/>
  <c r="AJ202" i="62"/>
  <c r="AI202" i="62"/>
  <c r="AG202" i="62"/>
  <c r="AF202" i="62"/>
  <c r="AE202" i="62"/>
  <c r="AD202" i="62"/>
  <c r="AL202" i="62" s="1"/>
  <c r="AC202" i="62"/>
  <c r="AB202" i="62"/>
  <c r="AA202" i="62"/>
  <c r="AH202" i="62" s="1"/>
  <c r="AK201" i="62"/>
  <c r="AJ201" i="62"/>
  <c r="AI201" i="62"/>
  <c r="AG201" i="62"/>
  <c r="AF201" i="62"/>
  <c r="AE201" i="62"/>
  <c r="AD201" i="62"/>
  <c r="AL201" i="62" s="1"/>
  <c r="AC201" i="62"/>
  <c r="AB201" i="62"/>
  <c r="AA201" i="62"/>
  <c r="AH201" i="62" s="1"/>
  <c r="AI200" i="62"/>
  <c r="AG200" i="62"/>
  <c r="AF200" i="62"/>
  <c r="AE200" i="62"/>
  <c r="AD200" i="62"/>
  <c r="AL200" i="62" s="1"/>
  <c r="AC200" i="62"/>
  <c r="AK200" i="62" s="1"/>
  <c r="AB200" i="62"/>
  <c r="AJ200" i="62" s="1"/>
  <c r="AA200" i="62"/>
  <c r="AH200" i="62" s="1"/>
  <c r="AI199" i="62"/>
  <c r="AG199" i="62"/>
  <c r="AF199" i="62"/>
  <c r="AE199" i="62"/>
  <c r="AD199" i="62"/>
  <c r="AL199" i="62" s="1"/>
  <c r="AC199" i="62"/>
  <c r="AK199" i="62" s="1"/>
  <c r="AB199" i="62"/>
  <c r="AJ199" i="62" s="1"/>
  <c r="AA199" i="62"/>
  <c r="AH199" i="62" s="1"/>
  <c r="AG198" i="62"/>
  <c r="AF198" i="62"/>
  <c r="AE198" i="62"/>
  <c r="AD198" i="62"/>
  <c r="AC198" i="62"/>
  <c r="AB198" i="62"/>
  <c r="AA198" i="62"/>
  <c r="AH197" i="62" s="1"/>
  <c r="AK197" i="62"/>
  <c r="AI197" i="62"/>
  <c r="AG197" i="62"/>
  <c r="AF197" i="62"/>
  <c r="AE197" i="62"/>
  <c r="AL198" i="62" s="1"/>
  <c r="AD197" i="62"/>
  <c r="AL197" i="62" s="1"/>
  <c r="AC197" i="62"/>
  <c r="AK198" i="62" s="1"/>
  <c r="AB197" i="62"/>
  <c r="AJ197" i="62" s="1"/>
  <c r="AA197" i="62"/>
  <c r="AH198" i="62" s="1"/>
  <c r="H308" i="62"/>
  <c r="G308" i="62"/>
  <c r="F308" i="62"/>
  <c r="E308" i="62"/>
  <c r="D308" i="62"/>
  <c r="C308" i="62"/>
  <c r="B308" i="62"/>
  <c r="H307" i="62"/>
  <c r="G307" i="62"/>
  <c r="F307" i="62"/>
  <c r="E307" i="62"/>
  <c r="D307" i="62"/>
  <c r="C307" i="62"/>
  <c r="B307" i="62"/>
  <c r="H306" i="62"/>
  <c r="G306" i="62"/>
  <c r="F306" i="62"/>
  <c r="E306" i="62"/>
  <c r="D306" i="62"/>
  <c r="C306" i="62"/>
  <c r="B306" i="62"/>
  <c r="H305" i="62"/>
  <c r="G305" i="62"/>
  <c r="F305" i="62"/>
  <c r="E305" i="62"/>
  <c r="D305" i="62"/>
  <c r="C305" i="62"/>
  <c r="B305" i="62"/>
  <c r="H304" i="62"/>
  <c r="G304" i="62"/>
  <c r="F304" i="62"/>
  <c r="E304" i="62"/>
  <c r="D304" i="62"/>
  <c r="C304" i="62"/>
  <c r="B304" i="62"/>
  <c r="H303" i="62"/>
  <c r="G303" i="62"/>
  <c r="F303" i="62"/>
  <c r="E303" i="62"/>
  <c r="D303" i="62"/>
  <c r="C303" i="62"/>
  <c r="B303" i="62"/>
  <c r="U308" i="62"/>
  <c r="S308" i="62"/>
  <c r="R308" i="62"/>
  <c r="Q308" i="62"/>
  <c r="P308" i="62"/>
  <c r="V308" i="62" s="1"/>
  <c r="U307" i="62"/>
  <c r="T307" i="62"/>
  <c r="S307" i="62"/>
  <c r="R307" i="62"/>
  <c r="Q307" i="62"/>
  <c r="P307" i="62"/>
  <c r="V307" i="62" s="1"/>
  <c r="U306" i="62"/>
  <c r="T306" i="62"/>
  <c r="S306" i="62"/>
  <c r="R306" i="62"/>
  <c r="Q306" i="62"/>
  <c r="P306" i="62"/>
  <c r="V306" i="62" s="1"/>
  <c r="U305" i="62"/>
  <c r="T305" i="62"/>
  <c r="S305" i="62"/>
  <c r="R305" i="62"/>
  <c r="Q305" i="62"/>
  <c r="P305" i="62"/>
  <c r="V305" i="62" s="1"/>
  <c r="V304" i="62"/>
  <c r="U304" i="62"/>
  <c r="T304" i="62"/>
  <c r="S304" i="62"/>
  <c r="R304" i="62"/>
  <c r="Q304" i="62"/>
  <c r="P304" i="62"/>
  <c r="U303" i="62"/>
  <c r="T303" i="62"/>
  <c r="S303" i="62"/>
  <c r="R303" i="62"/>
  <c r="Q303" i="62"/>
  <c r="P303" i="62"/>
  <c r="V303" i="62" s="1"/>
  <c r="U296" i="62"/>
  <c r="T296" i="62"/>
  <c r="S296" i="62"/>
  <c r="R296" i="62"/>
  <c r="Q296" i="62"/>
  <c r="P296" i="62"/>
  <c r="V296" i="62" s="1"/>
  <c r="V289" i="62"/>
  <c r="U289" i="62"/>
  <c r="T289" i="62"/>
  <c r="S289" i="62"/>
  <c r="R289" i="62"/>
  <c r="Q289" i="62"/>
  <c r="P289" i="62"/>
  <c r="U282" i="62"/>
  <c r="T282" i="62"/>
  <c r="S282" i="62"/>
  <c r="R282" i="62"/>
  <c r="Q282" i="62"/>
  <c r="P282" i="62"/>
  <c r="V282" i="62" s="1"/>
  <c r="U275" i="62"/>
  <c r="T275" i="62"/>
  <c r="S275" i="62"/>
  <c r="R275" i="62"/>
  <c r="Q275" i="62"/>
  <c r="P275" i="62"/>
  <c r="V275" i="62" s="1"/>
  <c r="I267" i="62"/>
  <c r="J267" i="62"/>
  <c r="K267" i="62"/>
  <c r="L267" i="62"/>
  <c r="M267" i="62"/>
  <c r="N267" i="62"/>
  <c r="O267" i="62"/>
  <c r="I268" i="62"/>
  <c r="J268" i="62"/>
  <c r="K268" i="62"/>
  <c r="L268" i="62"/>
  <c r="M268" i="62"/>
  <c r="N268" i="62"/>
  <c r="U268" i="62" s="1"/>
  <c r="O268" i="62"/>
  <c r="I269" i="62"/>
  <c r="J269" i="62"/>
  <c r="K269" i="62"/>
  <c r="L269" i="62"/>
  <c r="M269" i="62"/>
  <c r="N269" i="62"/>
  <c r="O269" i="62"/>
  <c r="I270" i="62"/>
  <c r="J270" i="62"/>
  <c r="K270" i="62"/>
  <c r="L270" i="62"/>
  <c r="M270" i="62"/>
  <c r="N270" i="62"/>
  <c r="U270" i="62" s="1"/>
  <c r="O270" i="62"/>
  <c r="J266" i="62"/>
  <c r="R266" i="62" s="1"/>
  <c r="I266" i="62"/>
  <c r="U267" i="62"/>
  <c r="O266" i="62"/>
  <c r="U266" i="62" s="1"/>
  <c r="N266" i="62"/>
  <c r="M266" i="62"/>
  <c r="L266" i="62"/>
  <c r="K266" i="62"/>
  <c r="U265" i="62"/>
  <c r="T265" i="62"/>
  <c r="S265" i="62"/>
  <c r="R265" i="62"/>
  <c r="Q265" i="62"/>
  <c r="P265" i="62"/>
  <c r="V265" i="62" s="1"/>
  <c r="U258" i="62"/>
  <c r="T258" i="62"/>
  <c r="S258" i="62"/>
  <c r="R258" i="62"/>
  <c r="Q258" i="62"/>
  <c r="P258" i="62"/>
  <c r="V258" i="62" s="1"/>
  <c r="U251" i="62"/>
  <c r="T251" i="62"/>
  <c r="S251" i="62"/>
  <c r="R251" i="62"/>
  <c r="Q251" i="62"/>
  <c r="P251" i="62"/>
  <c r="V251" i="62" s="1"/>
  <c r="U244" i="62"/>
  <c r="T244" i="62"/>
  <c r="S244" i="62"/>
  <c r="R244" i="62"/>
  <c r="Q244" i="62"/>
  <c r="P244" i="62"/>
  <c r="V244" i="62" s="1"/>
  <c r="U237" i="62"/>
  <c r="T237" i="62"/>
  <c r="S237" i="62"/>
  <c r="R237" i="62"/>
  <c r="Q237" i="62"/>
  <c r="P237" i="62"/>
  <c r="V237" i="62" s="1"/>
  <c r="V225" i="62"/>
  <c r="U225" i="62"/>
  <c r="T225" i="62"/>
  <c r="S225" i="62"/>
  <c r="R225" i="62"/>
  <c r="Q225" i="62"/>
  <c r="P225" i="62"/>
  <c r="H301" i="62"/>
  <c r="G301" i="62"/>
  <c r="F301" i="62"/>
  <c r="E301" i="62"/>
  <c r="D301" i="62"/>
  <c r="C301" i="62"/>
  <c r="B301" i="62"/>
  <c r="H300" i="62"/>
  <c r="G300" i="62"/>
  <c r="F300" i="62"/>
  <c r="E300" i="62"/>
  <c r="D300" i="62"/>
  <c r="C300" i="62"/>
  <c r="B300" i="62"/>
  <c r="H299" i="62"/>
  <c r="G299" i="62"/>
  <c r="F299" i="62"/>
  <c r="E299" i="62"/>
  <c r="D299" i="62"/>
  <c r="C299" i="62"/>
  <c r="B299" i="62"/>
  <c r="H298" i="62"/>
  <c r="G298" i="62"/>
  <c r="F298" i="62"/>
  <c r="E298" i="62"/>
  <c r="D298" i="62"/>
  <c r="C298" i="62"/>
  <c r="B298" i="62"/>
  <c r="H297" i="62"/>
  <c r="G297" i="62"/>
  <c r="F297" i="62"/>
  <c r="E297" i="62"/>
  <c r="D297" i="62"/>
  <c r="C297" i="62"/>
  <c r="B297" i="62"/>
  <c r="H296" i="62"/>
  <c r="G296" i="62"/>
  <c r="F296" i="62"/>
  <c r="E296" i="62"/>
  <c r="D296" i="62"/>
  <c r="C296" i="62"/>
  <c r="B296" i="62"/>
  <c r="H294" i="62"/>
  <c r="G294" i="62"/>
  <c r="F294" i="62"/>
  <c r="E294" i="62"/>
  <c r="D294" i="62"/>
  <c r="C294" i="62"/>
  <c r="B294" i="62"/>
  <c r="H293" i="62"/>
  <c r="G293" i="62"/>
  <c r="F293" i="62"/>
  <c r="E293" i="62"/>
  <c r="D293" i="62"/>
  <c r="C293" i="62"/>
  <c r="B293" i="62"/>
  <c r="H292" i="62"/>
  <c r="G292" i="62"/>
  <c r="F292" i="62"/>
  <c r="E292" i="62"/>
  <c r="D292" i="62"/>
  <c r="C292" i="62"/>
  <c r="B292" i="62"/>
  <c r="H291" i="62"/>
  <c r="G291" i="62"/>
  <c r="F291" i="62"/>
  <c r="E291" i="62"/>
  <c r="D291" i="62"/>
  <c r="C291" i="62"/>
  <c r="B291" i="62"/>
  <c r="H290" i="62"/>
  <c r="G290" i="62"/>
  <c r="F290" i="62"/>
  <c r="E290" i="62"/>
  <c r="D290" i="62"/>
  <c r="C290" i="62"/>
  <c r="B290" i="62"/>
  <c r="H289" i="62"/>
  <c r="G289" i="62"/>
  <c r="F289" i="62"/>
  <c r="E289" i="62"/>
  <c r="D289" i="62"/>
  <c r="C289" i="62"/>
  <c r="B289" i="62"/>
  <c r="H287" i="62"/>
  <c r="G287" i="62"/>
  <c r="F287" i="62"/>
  <c r="E287" i="62"/>
  <c r="D287" i="62"/>
  <c r="C287" i="62"/>
  <c r="B287" i="62"/>
  <c r="H286" i="62"/>
  <c r="G286" i="62"/>
  <c r="F286" i="62"/>
  <c r="E286" i="62"/>
  <c r="D286" i="62"/>
  <c r="C286" i="62"/>
  <c r="B286" i="62"/>
  <c r="H285" i="62"/>
  <c r="G285" i="62"/>
  <c r="F285" i="62"/>
  <c r="E285" i="62"/>
  <c r="D285" i="62"/>
  <c r="C285" i="62"/>
  <c r="B285" i="62"/>
  <c r="H284" i="62"/>
  <c r="G284" i="62"/>
  <c r="F284" i="62"/>
  <c r="E284" i="62"/>
  <c r="D284" i="62"/>
  <c r="C284" i="62"/>
  <c r="B284" i="62"/>
  <c r="H283" i="62"/>
  <c r="G283" i="62"/>
  <c r="F283" i="62"/>
  <c r="E283" i="62"/>
  <c r="D283" i="62"/>
  <c r="C283" i="62"/>
  <c r="B283" i="62"/>
  <c r="H282" i="62"/>
  <c r="G282" i="62"/>
  <c r="F282" i="62"/>
  <c r="E282" i="62"/>
  <c r="D282" i="62"/>
  <c r="C282" i="62"/>
  <c r="B282" i="62"/>
  <c r="H280" i="62"/>
  <c r="G280" i="62"/>
  <c r="F280" i="62"/>
  <c r="E280" i="62"/>
  <c r="D280" i="62"/>
  <c r="C280" i="62"/>
  <c r="B280" i="62"/>
  <c r="H279" i="62"/>
  <c r="G279" i="62"/>
  <c r="F279" i="62"/>
  <c r="E279" i="62"/>
  <c r="D279" i="62"/>
  <c r="C279" i="62"/>
  <c r="B279" i="62"/>
  <c r="H278" i="62"/>
  <c r="G278" i="62"/>
  <c r="F278" i="62"/>
  <c r="E278" i="62"/>
  <c r="D278" i="62"/>
  <c r="C278" i="62"/>
  <c r="B278" i="62"/>
  <c r="H277" i="62"/>
  <c r="G277" i="62"/>
  <c r="F277" i="62"/>
  <c r="E277" i="62"/>
  <c r="D277" i="62"/>
  <c r="C277" i="62"/>
  <c r="B277" i="62"/>
  <c r="H276" i="62"/>
  <c r="G276" i="62"/>
  <c r="F276" i="62"/>
  <c r="E276" i="62"/>
  <c r="D276" i="62"/>
  <c r="C276" i="62"/>
  <c r="B276" i="62"/>
  <c r="H275" i="62"/>
  <c r="G275" i="62"/>
  <c r="F275" i="62"/>
  <c r="E275" i="62"/>
  <c r="D275" i="62"/>
  <c r="C275" i="62"/>
  <c r="B275" i="62"/>
  <c r="H270" i="62"/>
  <c r="G270" i="62"/>
  <c r="F270" i="62"/>
  <c r="E270" i="62"/>
  <c r="D270" i="62"/>
  <c r="C270" i="62"/>
  <c r="B270" i="62"/>
  <c r="H269" i="62"/>
  <c r="G269" i="62"/>
  <c r="F269" i="62"/>
  <c r="E269" i="62"/>
  <c r="D269" i="62"/>
  <c r="C269" i="62"/>
  <c r="B269" i="62"/>
  <c r="H268" i="62"/>
  <c r="G268" i="62"/>
  <c r="F268" i="62"/>
  <c r="E268" i="62"/>
  <c r="D268" i="62"/>
  <c r="C268" i="62"/>
  <c r="B268" i="62"/>
  <c r="H267" i="62"/>
  <c r="G267" i="62"/>
  <c r="F267" i="62"/>
  <c r="E267" i="62"/>
  <c r="D267" i="62"/>
  <c r="C267" i="62"/>
  <c r="B267" i="62"/>
  <c r="H266" i="62"/>
  <c r="G266" i="62"/>
  <c r="F266" i="62"/>
  <c r="E266" i="62"/>
  <c r="D266" i="62"/>
  <c r="C266" i="62"/>
  <c r="B266" i="62"/>
  <c r="H265" i="62"/>
  <c r="G265" i="62"/>
  <c r="F265" i="62"/>
  <c r="E265" i="62"/>
  <c r="D265" i="62"/>
  <c r="C265" i="62"/>
  <c r="B265" i="62"/>
  <c r="H263" i="62"/>
  <c r="G263" i="62"/>
  <c r="F263" i="62"/>
  <c r="E263" i="62"/>
  <c r="D263" i="62"/>
  <c r="C263" i="62"/>
  <c r="B263" i="62"/>
  <c r="H262" i="62"/>
  <c r="G262" i="62"/>
  <c r="F262" i="62"/>
  <c r="E262" i="62"/>
  <c r="D262" i="62"/>
  <c r="C262" i="62"/>
  <c r="B262" i="62"/>
  <c r="H261" i="62"/>
  <c r="G261" i="62"/>
  <c r="F261" i="62"/>
  <c r="E261" i="62"/>
  <c r="D261" i="62"/>
  <c r="C261" i="62"/>
  <c r="B261" i="62"/>
  <c r="H260" i="62"/>
  <c r="G260" i="62"/>
  <c r="F260" i="62"/>
  <c r="E260" i="62"/>
  <c r="D260" i="62"/>
  <c r="C260" i="62"/>
  <c r="B260" i="62"/>
  <c r="H259" i="62"/>
  <c r="G259" i="62"/>
  <c r="F259" i="62"/>
  <c r="E259" i="62"/>
  <c r="D259" i="62"/>
  <c r="C259" i="62"/>
  <c r="B259" i="62"/>
  <c r="H258" i="62"/>
  <c r="G258" i="62"/>
  <c r="F258" i="62"/>
  <c r="E258" i="62"/>
  <c r="D258" i="62"/>
  <c r="C258" i="62"/>
  <c r="B258" i="62"/>
  <c r="H256" i="62"/>
  <c r="G256" i="62"/>
  <c r="F256" i="62"/>
  <c r="E256" i="62"/>
  <c r="D256" i="62"/>
  <c r="C256" i="62"/>
  <c r="B256" i="62"/>
  <c r="H255" i="62"/>
  <c r="G255" i="62"/>
  <c r="F255" i="62"/>
  <c r="E255" i="62"/>
  <c r="D255" i="62"/>
  <c r="C255" i="62"/>
  <c r="B255" i="62"/>
  <c r="H254" i="62"/>
  <c r="G254" i="62"/>
  <c r="F254" i="62"/>
  <c r="E254" i="62"/>
  <c r="D254" i="62"/>
  <c r="C254" i="62"/>
  <c r="B254" i="62"/>
  <c r="H253" i="62"/>
  <c r="G253" i="62"/>
  <c r="F253" i="62"/>
  <c r="E253" i="62"/>
  <c r="D253" i="62"/>
  <c r="C253" i="62"/>
  <c r="B253" i="62"/>
  <c r="H252" i="62"/>
  <c r="G252" i="62"/>
  <c r="F252" i="62"/>
  <c r="E252" i="62"/>
  <c r="D252" i="62"/>
  <c r="C252" i="62"/>
  <c r="B252" i="62"/>
  <c r="H251" i="62"/>
  <c r="G251" i="62"/>
  <c r="F251" i="62"/>
  <c r="E251" i="62"/>
  <c r="D251" i="62"/>
  <c r="C251" i="62"/>
  <c r="B251" i="62"/>
  <c r="H249" i="62"/>
  <c r="G249" i="62"/>
  <c r="F249" i="62"/>
  <c r="E249" i="62"/>
  <c r="D249" i="62"/>
  <c r="C249" i="62"/>
  <c r="B249" i="62"/>
  <c r="H248" i="62"/>
  <c r="G248" i="62"/>
  <c r="F248" i="62"/>
  <c r="E248" i="62"/>
  <c r="D248" i="62"/>
  <c r="C248" i="62"/>
  <c r="B248" i="62"/>
  <c r="H247" i="62"/>
  <c r="G247" i="62"/>
  <c r="F247" i="62"/>
  <c r="E247" i="62"/>
  <c r="D247" i="62"/>
  <c r="C247" i="62"/>
  <c r="B247" i="62"/>
  <c r="H246" i="62"/>
  <c r="G246" i="62"/>
  <c r="F246" i="62"/>
  <c r="E246" i="62"/>
  <c r="D246" i="62"/>
  <c r="C246" i="62"/>
  <c r="B246" i="62"/>
  <c r="H245" i="62"/>
  <c r="G245" i="62"/>
  <c r="F245" i="62"/>
  <c r="E245" i="62"/>
  <c r="D245" i="62"/>
  <c r="C245" i="62"/>
  <c r="B245" i="62"/>
  <c r="H244" i="62"/>
  <c r="G244" i="62"/>
  <c r="F244" i="62"/>
  <c r="E244" i="62"/>
  <c r="D244" i="62"/>
  <c r="C244" i="62"/>
  <c r="B244" i="62"/>
  <c r="H242" i="62"/>
  <c r="G242" i="62"/>
  <c r="F242" i="62"/>
  <c r="E242" i="62"/>
  <c r="D242" i="62"/>
  <c r="C242" i="62"/>
  <c r="B242" i="62"/>
  <c r="H241" i="62"/>
  <c r="G241" i="62"/>
  <c r="F241" i="62"/>
  <c r="E241" i="62"/>
  <c r="D241" i="62"/>
  <c r="C241" i="62"/>
  <c r="B241" i="62"/>
  <c r="H240" i="62"/>
  <c r="G240" i="62"/>
  <c r="F240" i="62"/>
  <c r="E240" i="62"/>
  <c r="D240" i="62"/>
  <c r="C240" i="62"/>
  <c r="B240" i="62"/>
  <c r="H239" i="62"/>
  <c r="G239" i="62"/>
  <c r="F239" i="62"/>
  <c r="E239" i="62"/>
  <c r="D239" i="62"/>
  <c r="C239" i="62"/>
  <c r="B239" i="62"/>
  <c r="H238" i="62"/>
  <c r="G238" i="62"/>
  <c r="F238" i="62"/>
  <c r="E238" i="62"/>
  <c r="D238" i="62"/>
  <c r="C238" i="62"/>
  <c r="B238" i="62"/>
  <c r="H237" i="62"/>
  <c r="G237" i="62"/>
  <c r="F237" i="62"/>
  <c r="E237" i="62"/>
  <c r="D237" i="62"/>
  <c r="C237" i="62"/>
  <c r="B237" i="62"/>
  <c r="H230" i="62"/>
  <c r="G230" i="62"/>
  <c r="F230" i="62"/>
  <c r="E230" i="62"/>
  <c r="D230" i="62"/>
  <c r="C230" i="62"/>
  <c r="B230" i="62"/>
  <c r="H229" i="62"/>
  <c r="G229" i="62"/>
  <c r="F229" i="62"/>
  <c r="E229" i="62"/>
  <c r="D229" i="62"/>
  <c r="C229" i="62"/>
  <c r="B229" i="62"/>
  <c r="H228" i="62"/>
  <c r="G228" i="62"/>
  <c r="F228" i="62"/>
  <c r="E228" i="62"/>
  <c r="D228" i="62"/>
  <c r="C228" i="62"/>
  <c r="B228" i="62"/>
  <c r="H227" i="62"/>
  <c r="G227" i="62"/>
  <c r="F227" i="62"/>
  <c r="E227" i="62"/>
  <c r="D227" i="62"/>
  <c r="C227" i="62"/>
  <c r="B227" i="62"/>
  <c r="H226" i="62"/>
  <c r="G226" i="62"/>
  <c r="F226" i="62"/>
  <c r="E226" i="62"/>
  <c r="D226" i="62"/>
  <c r="C226" i="62"/>
  <c r="B226" i="62"/>
  <c r="H225" i="62"/>
  <c r="G225" i="62"/>
  <c r="F225" i="62"/>
  <c r="E225" i="62"/>
  <c r="D225" i="62"/>
  <c r="C225" i="62"/>
  <c r="B225" i="62"/>
  <c r="H223" i="62"/>
  <c r="G223" i="62"/>
  <c r="F223" i="62"/>
  <c r="E223" i="62"/>
  <c r="D223" i="62"/>
  <c r="C223" i="62"/>
  <c r="B223" i="62"/>
  <c r="H222" i="62"/>
  <c r="G222" i="62"/>
  <c r="F222" i="62"/>
  <c r="E222" i="62"/>
  <c r="D222" i="62"/>
  <c r="C222" i="62"/>
  <c r="B222" i="62"/>
  <c r="H221" i="62"/>
  <c r="G221" i="62"/>
  <c r="F221" i="62"/>
  <c r="E221" i="62"/>
  <c r="D221" i="62"/>
  <c r="C221" i="62"/>
  <c r="B221" i="62"/>
  <c r="H220" i="62"/>
  <c r="G220" i="62"/>
  <c r="F220" i="62"/>
  <c r="E220" i="62"/>
  <c r="D220" i="62"/>
  <c r="C220" i="62"/>
  <c r="B220" i="62"/>
  <c r="H219" i="62"/>
  <c r="G219" i="62"/>
  <c r="F219" i="62"/>
  <c r="E219" i="62"/>
  <c r="D219" i="62"/>
  <c r="C219" i="62"/>
  <c r="B219" i="62"/>
  <c r="H218" i="62"/>
  <c r="G218" i="62"/>
  <c r="F218" i="62"/>
  <c r="E218" i="62"/>
  <c r="D218" i="62"/>
  <c r="C218" i="62"/>
  <c r="B218" i="62"/>
  <c r="H216" i="62"/>
  <c r="G216" i="62"/>
  <c r="F216" i="62"/>
  <c r="E216" i="62"/>
  <c r="D216" i="62"/>
  <c r="C216" i="62"/>
  <c r="B216" i="62"/>
  <c r="H215" i="62"/>
  <c r="G215" i="62"/>
  <c r="F215" i="62"/>
  <c r="E215" i="62"/>
  <c r="D215" i="62"/>
  <c r="C215" i="62"/>
  <c r="B215" i="62"/>
  <c r="H214" i="62"/>
  <c r="G214" i="62"/>
  <c r="F214" i="62"/>
  <c r="E214" i="62"/>
  <c r="D214" i="62"/>
  <c r="C214" i="62"/>
  <c r="B214" i="62"/>
  <c r="H213" i="62"/>
  <c r="G213" i="62"/>
  <c r="F213" i="62"/>
  <c r="E213" i="62"/>
  <c r="D213" i="62"/>
  <c r="C213" i="62"/>
  <c r="B213" i="62"/>
  <c r="H212" i="62"/>
  <c r="G212" i="62"/>
  <c r="F212" i="62"/>
  <c r="E212" i="62"/>
  <c r="D212" i="62"/>
  <c r="C212" i="62"/>
  <c r="B212" i="62"/>
  <c r="H211" i="62"/>
  <c r="G211" i="62"/>
  <c r="F211" i="62"/>
  <c r="E211" i="62"/>
  <c r="D211" i="62"/>
  <c r="C211" i="62"/>
  <c r="B211" i="62"/>
  <c r="AK192" i="62"/>
  <c r="AJ192" i="62"/>
  <c r="AI192" i="62"/>
  <c r="AG192" i="62"/>
  <c r="AF192" i="62"/>
  <c r="AE192" i="62"/>
  <c r="AD192" i="62"/>
  <c r="AC192" i="62"/>
  <c r="AB192" i="62"/>
  <c r="AA192" i="62"/>
  <c r="AH192" i="62" s="1"/>
  <c r="AK191" i="62"/>
  <c r="AJ191" i="62"/>
  <c r="AI191" i="62"/>
  <c r="AG191" i="62"/>
  <c r="AF191" i="62"/>
  <c r="AE191" i="62"/>
  <c r="AD191" i="62"/>
  <c r="AC191" i="62"/>
  <c r="AB191" i="62"/>
  <c r="AA191" i="62"/>
  <c r="AH191" i="62" s="1"/>
  <c r="AI190" i="62"/>
  <c r="AI189" i="62"/>
  <c r="AI187" i="62"/>
  <c r="AA187" i="62"/>
  <c r="AK185" i="62"/>
  <c r="AJ185" i="62"/>
  <c r="AI185" i="62"/>
  <c r="AG185" i="62"/>
  <c r="AF185" i="62"/>
  <c r="AE185" i="62"/>
  <c r="AD185" i="62"/>
  <c r="AC185" i="62"/>
  <c r="AB185" i="62"/>
  <c r="AA185" i="62"/>
  <c r="AH185" i="62" s="1"/>
  <c r="AK184" i="62"/>
  <c r="AJ184" i="62"/>
  <c r="AI184" i="62"/>
  <c r="AG184" i="62"/>
  <c r="AF184" i="62"/>
  <c r="AE184" i="62"/>
  <c r="AD184" i="62"/>
  <c r="AC184" i="62"/>
  <c r="AB184" i="62"/>
  <c r="AA184" i="62"/>
  <c r="AH184" i="62" s="1"/>
  <c r="AI183" i="62"/>
  <c r="AI182" i="62"/>
  <c r="AI180" i="62"/>
  <c r="AA180" i="62"/>
  <c r="AK178" i="62"/>
  <c r="AJ178" i="62"/>
  <c r="AI178" i="62"/>
  <c r="AG178" i="62"/>
  <c r="AF178" i="62"/>
  <c r="AE178" i="62"/>
  <c r="AD178" i="62"/>
  <c r="AC178" i="62"/>
  <c r="AB178" i="62"/>
  <c r="AA178" i="62"/>
  <c r="AH178" i="62" s="1"/>
  <c r="AK177" i="62"/>
  <c r="AJ177" i="62"/>
  <c r="AI177" i="62"/>
  <c r="AG177" i="62"/>
  <c r="AF177" i="62"/>
  <c r="AE177" i="62"/>
  <c r="AD177" i="62"/>
  <c r="AC177" i="62"/>
  <c r="AB177" i="62"/>
  <c r="AA177" i="62"/>
  <c r="AH177" i="62" s="1"/>
  <c r="AI176" i="62"/>
  <c r="AI175" i="62"/>
  <c r="AI173" i="62"/>
  <c r="AG173" i="62"/>
  <c r="AA173" i="62"/>
  <c r="AK170" i="62"/>
  <c r="AJ170" i="62"/>
  <c r="AI170" i="62"/>
  <c r="AG170" i="62"/>
  <c r="AF170" i="62"/>
  <c r="AE170" i="62"/>
  <c r="AD170" i="62"/>
  <c r="AC170" i="62"/>
  <c r="AB170" i="62"/>
  <c r="AA170" i="62"/>
  <c r="AH170" i="62" s="1"/>
  <c r="AK169" i="62"/>
  <c r="AJ169" i="62"/>
  <c r="AI169" i="62"/>
  <c r="AG169" i="62"/>
  <c r="AF169" i="62"/>
  <c r="AE169" i="62"/>
  <c r="AD169" i="62"/>
  <c r="AC169" i="62"/>
  <c r="AB169" i="62"/>
  <c r="AA169" i="62"/>
  <c r="AH169" i="62" s="1"/>
  <c r="AI168" i="62"/>
  <c r="AI167" i="62"/>
  <c r="AI165" i="62"/>
  <c r="AA165" i="62"/>
  <c r="AK163" i="62"/>
  <c r="AJ163" i="62"/>
  <c r="AI163" i="62"/>
  <c r="AG163" i="62"/>
  <c r="AF163" i="62"/>
  <c r="AE163" i="62"/>
  <c r="AD163" i="62"/>
  <c r="AC163" i="62"/>
  <c r="AB163" i="62"/>
  <c r="AA163" i="62"/>
  <c r="AH163" i="62" s="1"/>
  <c r="AK162" i="62"/>
  <c r="AJ162" i="62"/>
  <c r="AI162" i="62"/>
  <c r="AG162" i="62"/>
  <c r="AF162" i="62"/>
  <c r="AE162" i="62"/>
  <c r="AD162" i="62"/>
  <c r="AC162" i="62"/>
  <c r="AB162" i="62"/>
  <c r="AA162" i="62"/>
  <c r="AH162" i="62" s="1"/>
  <c r="AI161" i="62"/>
  <c r="AI160" i="62"/>
  <c r="AI158" i="62"/>
  <c r="AA158" i="62"/>
  <c r="AK153" i="62"/>
  <c r="AJ153" i="62"/>
  <c r="AI153" i="62"/>
  <c r="AG153" i="62"/>
  <c r="AF153" i="62"/>
  <c r="AE153" i="62"/>
  <c r="AD153" i="62"/>
  <c r="AC153" i="62"/>
  <c r="AB153" i="62"/>
  <c r="AA153" i="62"/>
  <c r="AH153" i="62" s="1"/>
  <c r="AK152" i="62"/>
  <c r="AJ152" i="62"/>
  <c r="AI152" i="62"/>
  <c r="AG152" i="62"/>
  <c r="AF152" i="62"/>
  <c r="AE152" i="62"/>
  <c r="AD152" i="62"/>
  <c r="AC152" i="62"/>
  <c r="AB152" i="62"/>
  <c r="AA152" i="62"/>
  <c r="AH152" i="62" s="1"/>
  <c r="AI151" i="62"/>
  <c r="AI150" i="62"/>
  <c r="AI148" i="62"/>
  <c r="AA148" i="62"/>
  <c r="AK146" i="62"/>
  <c r="AJ146" i="62"/>
  <c r="AI146" i="62"/>
  <c r="AG146" i="62"/>
  <c r="AF146" i="62"/>
  <c r="AE146" i="62"/>
  <c r="AD146" i="62"/>
  <c r="AC146" i="62"/>
  <c r="AB146" i="62"/>
  <c r="AA146" i="62"/>
  <c r="AH146" i="62" s="1"/>
  <c r="AK145" i="62"/>
  <c r="AJ145" i="62"/>
  <c r="AI145" i="62"/>
  <c r="AG145" i="62"/>
  <c r="AF145" i="62"/>
  <c r="AE145" i="62"/>
  <c r="AD145" i="62"/>
  <c r="AC145" i="62"/>
  <c r="AB145" i="62"/>
  <c r="AA145" i="62"/>
  <c r="AH145" i="62" s="1"/>
  <c r="AI144" i="62"/>
  <c r="AI143" i="62"/>
  <c r="AI141" i="62"/>
  <c r="AA141" i="62"/>
  <c r="AK139" i="62"/>
  <c r="AJ139" i="62"/>
  <c r="AI139" i="62"/>
  <c r="AG139" i="62"/>
  <c r="AF139" i="62"/>
  <c r="AE139" i="62"/>
  <c r="AD139" i="62"/>
  <c r="AC139" i="62"/>
  <c r="AB139" i="62"/>
  <c r="AA139" i="62"/>
  <c r="AH139" i="62" s="1"/>
  <c r="AK138" i="62"/>
  <c r="AJ138" i="62"/>
  <c r="AI138" i="62"/>
  <c r="AG138" i="62"/>
  <c r="AF138" i="62"/>
  <c r="AE138" i="62"/>
  <c r="AD138" i="62"/>
  <c r="AC138" i="62"/>
  <c r="AB138" i="62"/>
  <c r="AA138" i="62"/>
  <c r="AH138" i="62" s="1"/>
  <c r="AI137" i="62"/>
  <c r="AI136" i="62"/>
  <c r="AI134" i="62"/>
  <c r="AA134" i="62"/>
  <c r="AK132" i="62"/>
  <c r="AJ132" i="62"/>
  <c r="AI132" i="62"/>
  <c r="AG132" i="62"/>
  <c r="AF132" i="62"/>
  <c r="AE132" i="62"/>
  <c r="AD132" i="62"/>
  <c r="AC132" i="62"/>
  <c r="AB132" i="62"/>
  <c r="AA132" i="62"/>
  <c r="AH132" i="62" s="1"/>
  <c r="AK131" i="62"/>
  <c r="AJ131" i="62"/>
  <c r="AI131" i="62"/>
  <c r="AG131" i="62"/>
  <c r="AF131" i="62"/>
  <c r="AE131" i="62"/>
  <c r="AD131" i="62"/>
  <c r="AC131" i="62"/>
  <c r="AB131" i="62"/>
  <c r="AA131" i="62"/>
  <c r="AH131" i="62" s="1"/>
  <c r="AI130" i="62"/>
  <c r="AI129" i="62"/>
  <c r="AI127" i="62"/>
  <c r="AG127" i="62"/>
  <c r="AA127" i="62"/>
  <c r="AK125" i="62"/>
  <c r="AJ125" i="62"/>
  <c r="AI125" i="62"/>
  <c r="AG125" i="62"/>
  <c r="AF125" i="62"/>
  <c r="AE125" i="62"/>
  <c r="AD125" i="62"/>
  <c r="AC125" i="62"/>
  <c r="AB125" i="62"/>
  <c r="AA125" i="62"/>
  <c r="AH125" i="62" s="1"/>
  <c r="AK124" i="62"/>
  <c r="AJ124" i="62"/>
  <c r="AI124" i="62"/>
  <c r="AG124" i="62"/>
  <c r="AF124" i="62"/>
  <c r="AE124" i="62"/>
  <c r="AD124" i="62"/>
  <c r="AC124" i="62"/>
  <c r="AB124" i="62"/>
  <c r="AA124" i="62"/>
  <c r="AH124" i="62" s="1"/>
  <c r="AI123" i="62"/>
  <c r="AI122" i="62"/>
  <c r="AI120" i="62"/>
  <c r="AA120" i="62"/>
  <c r="AK113" i="62"/>
  <c r="AJ113" i="62"/>
  <c r="AI113" i="62"/>
  <c r="AG113" i="62"/>
  <c r="AF113" i="62"/>
  <c r="AE113" i="62"/>
  <c r="AD113" i="62"/>
  <c r="AC113" i="62"/>
  <c r="AB113" i="62"/>
  <c r="AA113" i="62"/>
  <c r="AH113" i="62" s="1"/>
  <c r="AK112" i="62"/>
  <c r="AJ112" i="62"/>
  <c r="AI112" i="62"/>
  <c r="AG112" i="62"/>
  <c r="AF112" i="62"/>
  <c r="AE112" i="62"/>
  <c r="AD112" i="62"/>
  <c r="AC112" i="62"/>
  <c r="AB112" i="62"/>
  <c r="AA112" i="62"/>
  <c r="AH112" i="62" s="1"/>
  <c r="AI111" i="62"/>
  <c r="AI110" i="62"/>
  <c r="AI108" i="62"/>
  <c r="AA108" i="62"/>
  <c r="AA101" i="62"/>
  <c r="H209" i="62"/>
  <c r="G209" i="62"/>
  <c r="F209" i="62"/>
  <c r="E209" i="62"/>
  <c r="D209" i="62"/>
  <c r="C209" i="62"/>
  <c r="B209" i="62"/>
  <c r="H208" i="62"/>
  <c r="G208" i="62"/>
  <c r="F208" i="62"/>
  <c r="E208" i="62"/>
  <c r="D208" i="62"/>
  <c r="C208" i="62"/>
  <c r="B208" i="62"/>
  <c r="H207" i="62"/>
  <c r="G207" i="62"/>
  <c r="F207" i="62"/>
  <c r="E207" i="62"/>
  <c r="D207" i="62"/>
  <c r="C207" i="62"/>
  <c r="B207" i="62"/>
  <c r="H206" i="62"/>
  <c r="G206" i="62"/>
  <c r="F206" i="62"/>
  <c r="E206" i="62"/>
  <c r="D206" i="62"/>
  <c r="C206" i="62"/>
  <c r="B206" i="62"/>
  <c r="H205" i="62"/>
  <c r="G205" i="62"/>
  <c r="F205" i="62"/>
  <c r="E205" i="62"/>
  <c r="D205" i="62"/>
  <c r="C205" i="62"/>
  <c r="B205" i="62"/>
  <c r="H204" i="62"/>
  <c r="G204" i="62"/>
  <c r="F204" i="62"/>
  <c r="E204" i="62"/>
  <c r="D204" i="62"/>
  <c r="C204" i="62"/>
  <c r="B204" i="62"/>
  <c r="H202" i="62"/>
  <c r="G202" i="62"/>
  <c r="F202" i="62"/>
  <c r="E202" i="62"/>
  <c r="D202" i="62"/>
  <c r="C202" i="62"/>
  <c r="B202" i="62"/>
  <c r="H201" i="62"/>
  <c r="G201" i="62"/>
  <c r="F201" i="62"/>
  <c r="E201" i="62"/>
  <c r="D201" i="62"/>
  <c r="C201" i="62"/>
  <c r="B201" i="62"/>
  <c r="H200" i="62"/>
  <c r="G200" i="62"/>
  <c r="F200" i="62"/>
  <c r="E200" i="62"/>
  <c r="D200" i="62"/>
  <c r="C200" i="62"/>
  <c r="B200" i="62"/>
  <c r="H199" i="62"/>
  <c r="G199" i="62"/>
  <c r="F199" i="62"/>
  <c r="E199" i="62"/>
  <c r="D199" i="62"/>
  <c r="C199" i="62"/>
  <c r="B199" i="62"/>
  <c r="H198" i="62"/>
  <c r="G198" i="62"/>
  <c r="F198" i="62"/>
  <c r="E198" i="62"/>
  <c r="D198" i="62"/>
  <c r="C198" i="62"/>
  <c r="B198" i="62"/>
  <c r="H197" i="62"/>
  <c r="G197" i="62"/>
  <c r="F197" i="62"/>
  <c r="E197" i="62"/>
  <c r="D197" i="62"/>
  <c r="C197" i="62"/>
  <c r="B197" i="62"/>
  <c r="H192" i="62"/>
  <c r="G192" i="62"/>
  <c r="F192" i="62"/>
  <c r="E192" i="62"/>
  <c r="D192" i="62"/>
  <c r="C192" i="62"/>
  <c r="B192" i="62"/>
  <c r="H191" i="62"/>
  <c r="G191" i="62"/>
  <c r="F191" i="62"/>
  <c r="E191" i="62"/>
  <c r="D191" i="62"/>
  <c r="C191" i="62"/>
  <c r="B191" i="62"/>
  <c r="H190" i="62"/>
  <c r="G190" i="62"/>
  <c r="F190" i="62"/>
  <c r="E190" i="62"/>
  <c r="D190" i="62"/>
  <c r="C190" i="62"/>
  <c r="B190" i="62"/>
  <c r="H189" i="62"/>
  <c r="G189" i="62"/>
  <c r="F189" i="62"/>
  <c r="E189" i="62"/>
  <c r="D189" i="62"/>
  <c r="C189" i="62"/>
  <c r="B189" i="62"/>
  <c r="H188" i="62"/>
  <c r="G188" i="62"/>
  <c r="F188" i="62"/>
  <c r="E188" i="62"/>
  <c r="D188" i="62"/>
  <c r="C188" i="62"/>
  <c r="B188" i="62"/>
  <c r="H187" i="62"/>
  <c r="G187" i="62"/>
  <c r="F187" i="62"/>
  <c r="E187" i="62"/>
  <c r="D187" i="62"/>
  <c r="C187" i="62"/>
  <c r="B187" i="62"/>
  <c r="H185" i="62"/>
  <c r="G185" i="62"/>
  <c r="F185" i="62"/>
  <c r="E185" i="62"/>
  <c r="D185" i="62"/>
  <c r="C185" i="62"/>
  <c r="B185" i="62"/>
  <c r="H184" i="62"/>
  <c r="G184" i="62"/>
  <c r="F184" i="62"/>
  <c r="E184" i="62"/>
  <c r="D184" i="62"/>
  <c r="C184" i="62"/>
  <c r="B184" i="62"/>
  <c r="H183" i="62"/>
  <c r="G183" i="62"/>
  <c r="F183" i="62"/>
  <c r="E183" i="62"/>
  <c r="D183" i="62"/>
  <c r="C183" i="62"/>
  <c r="B183" i="62"/>
  <c r="H182" i="62"/>
  <c r="G182" i="62"/>
  <c r="F182" i="62"/>
  <c r="E182" i="62"/>
  <c r="D182" i="62"/>
  <c r="C182" i="62"/>
  <c r="B182" i="62"/>
  <c r="H181" i="62"/>
  <c r="G181" i="62"/>
  <c r="F181" i="62"/>
  <c r="E181" i="62"/>
  <c r="D181" i="62"/>
  <c r="C181" i="62"/>
  <c r="B181" i="62"/>
  <c r="H180" i="62"/>
  <c r="G180" i="62"/>
  <c r="F180" i="62"/>
  <c r="E180" i="62"/>
  <c r="D180" i="62"/>
  <c r="C180" i="62"/>
  <c r="B180" i="62"/>
  <c r="H178" i="62"/>
  <c r="G178" i="62"/>
  <c r="F178" i="62"/>
  <c r="E178" i="62"/>
  <c r="D178" i="62"/>
  <c r="C178" i="62"/>
  <c r="B178" i="62"/>
  <c r="H177" i="62"/>
  <c r="G177" i="62"/>
  <c r="F177" i="62"/>
  <c r="E177" i="62"/>
  <c r="D177" i="62"/>
  <c r="C177" i="62"/>
  <c r="B177" i="62"/>
  <c r="H176" i="62"/>
  <c r="G176" i="62"/>
  <c r="F176" i="62"/>
  <c r="E176" i="62"/>
  <c r="D176" i="62"/>
  <c r="C176" i="62"/>
  <c r="B176" i="62"/>
  <c r="H175" i="62"/>
  <c r="G175" i="62"/>
  <c r="F175" i="62"/>
  <c r="E175" i="62"/>
  <c r="D175" i="62"/>
  <c r="C175" i="62"/>
  <c r="B175" i="62"/>
  <c r="H174" i="62"/>
  <c r="G174" i="62"/>
  <c r="F174" i="62"/>
  <c r="E174" i="62"/>
  <c r="D174" i="62"/>
  <c r="C174" i="62"/>
  <c r="B174" i="62"/>
  <c r="H173" i="62"/>
  <c r="G173" i="62"/>
  <c r="F173" i="62"/>
  <c r="E173" i="62"/>
  <c r="D173" i="62"/>
  <c r="C173" i="62"/>
  <c r="B173" i="62"/>
  <c r="H170" i="62"/>
  <c r="G170" i="62"/>
  <c r="F170" i="62"/>
  <c r="E170" i="62"/>
  <c r="D170" i="62"/>
  <c r="C170" i="62"/>
  <c r="B170" i="62"/>
  <c r="H169" i="62"/>
  <c r="G169" i="62"/>
  <c r="F169" i="62"/>
  <c r="E169" i="62"/>
  <c r="D169" i="62"/>
  <c r="C169" i="62"/>
  <c r="B169" i="62"/>
  <c r="H168" i="62"/>
  <c r="G168" i="62"/>
  <c r="F168" i="62"/>
  <c r="E168" i="62"/>
  <c r="D168" i="62"/>
  <c r="C168" i="62"/>
  <c r="B168" i="62"/>
  <c r="H167" i="62"/>
  <c r="G167" i="62"/>
  <c r="F167" i="62"/>
  <c r="E167" i="62"/>
  <c r="D167" i="62"/>
  <c r="C167" i="62"/>
  <c r="B167" i="62"/>
  <c r="H166" i="62"/>
  <c r="G166" i="62"/>
  <c r="F166" i="62"/>
  <c r="E166" i="62"/>
  <c r="D166" i="62"/>
  <c r="C166" i="62"/>
  <c r="B166" i="62"/>
  <c r="H165" i="62"/>
  <c r="G165" i="62"/>
  <c r="F165" i="62"/>
  <c r="E165" i="62"/>
  <c r="D165" i="62"/>
  <c r="C165" i="62"/>
  <c r="B165" i="62"/>
  <c r="H163" i="62"/>
  <c r="G163" i="62"/>
  <c r="F163" i="62"/>
  <c r="E163" i="62"/>
  <c r="D163" i="62"/>
  <c r="C163" i="62"/>
  <c r="B163" i="62"/>
  <c r="H162" i="62"/>
  <c r="G162" i="62"/>
  <c r="F162" i="62"/>
  <c r="E162" i="62"/>
  <c r="D162" i="62"/>
  <c r="C162" i="62"/>
  <c r="B162" i="62"/>
  <c r="H161" i="62"/>
  <c r="G161" i="62"/>
  <c r="F161" i="62"/>
  <c r="E161" i="62"/>
  <c r="D161" i="62"/>
  <c r="C161" i="62"/>
  <c r="B161" i="62"/>
  <c r="H160" i="62"/>
  <c r="G160" i="62"/>
  <c r="F160" i="62"/>
  <c r="E160" i="62"/>
  <c r="D160" i="62"/>
  <c r="C160" i="62"/>
  <c r="B160" i="62"/>
  <c r="H159" i="62"/>
  <c r="G159" i="62"/>
  <c r="F159" i="62"/>
  <c r="E159" i="62"/>
  <c r="D159" i="62"/>
  <c r="C159" i="62"/>
  <c r="B159" i="62"/>
  <c r="H158" i="62"/>
  <c r="G158" i="62"/>
  <c r="F158" i="62"/>
  <c r="E158" i="62"/>
  <c r="D158" i="62"/>
  <c r="C158" i="62"/>
  <c r="B158" i="62"/>
  <c r="H153" i="62"/>
  <c r="G153" i="62"/>
  <c r="F153" i="62"/>
  <c r="E153" i="62"/>
  <c r="D153" i="62"/>
  <c r="C153" i="62"/>
  <c r="B153" i="62"/>
  <c r="H152" i="62"/>
  <c r="G152" i="62"/>
  <c r="F152" i="62"/>
  <c r="E152" i="62"/>
  <c r="D152" i="62"/>
  <c r="C152" i="62"/>
  <c r="B152" i="62"/>
  <c r="H151" i="62"/>
  <c r="G151" i="62"/>
  <c r="F151" i="62"/>
  <c r="E151" i="62"/>
  <c r="D151" i="62"/>
  <c r="C151" i="62"/>
  <c r="B151" i="62"/>
  <c r="H150" i="62"/>
  <c r="G150" i="62"/>
  <c r="F150" i="62"/>
  <c r="E150" i="62"/>
  <c r="D150" i="62"/>
  <c r="C150" i="62"/>
  <c r="B150" i="62"/>
  <c r="H149" i="62"/>
  <c r="G149" i="62"/>
  <c r="F149" i="62"/>
  <c r="E149" i="62"/>
  <c r="D149" i="62"/>
  <c r="C149" i="62"/>
  <c r="B149" i="62"/>
  <c r="H148" i="62"/>
  <c r="G148" i="62"/>
  <c r="F148" i="62"/>
  <c r="E148" i="62"/>
  <c r="D148" i="62"/>
  <c r="C148" i="62"/>
  <c r="B148" i="62"/>
  <c r="H146" i="62"/>
  <c r="G146" i="62"/>
  <c r="F146" i="62"/>
  <c r="E146" i="62"/>
  <c r="D146" i="62"/>
  <c r="C146" i="62"/>
  <c r="B146" i="62"/>
  <c r="H145" i="62"/>
  <c r="G145" i="62"/>
  <c r="F145" i="62"/>
  <c r="E145" i="62"/>
  <c r="D145" i="62"/>
  <c r="C145" i="62"/>
  <c r="B145" i="62"/>
  <c r="H144" i="62"/>
  <c r="G144" i="62"/>
  <c r="F144" i="62"/>
  <c r="E144" i="62"/>
  <c r="D144" i="62"/>
  <c r="C144" i="62"/>
  <c r="B144" i="62"/>
  <c r="H143" i="62"/>
  <c r="G143" i="62"/>
  <c r="F143" i="62"/>
  <c r="E143" i="62"/>
  <c r="D143" i="62"/>
  <c r="C143" i="62"/>
  <c r="B143" i="62"/>
  <c r="H142" i="62"/>
  <c r="G142" i="62"/>
  <c r="F142" i="62"/>
  <c r="E142" i="62"/>
  <c r="D142" i="62"/>
  <c r="C142" i="62"/>
  <c r="B142" i="62"/>
  <c r="H141" i="62"/>
  <c r="G141" i="62"/>
  <c r="F141" i="62"/>
  <c r="E141" i="62"/>
  <c r="D141" i="62"/>
  <c r="C141" i="62"/>
  <c r="B141" i="62"/>
  <c r="H139" i="62"/>
  <c r="G139" i="62"/>
  <c r="F139" i="62"/>
  <c r="E139" i="62"/>
  <c r="D139" i="62"/>
  <c r="C139" i="62"/>
  <c r="B139" i="62"/>
  <c r="H138" i="62"/>
  <c r="G138" i="62"/>
  <c r="F138" i="62"/>
  <c r="E138" i="62"/>
  <c r="D138" i="62"/>
  <c r="C138" i="62"/>
  <c r="B138" i="62"/>
  <c r="H137" i="62"/>
  <c r="G137" i="62"/>
  <c r="F137" i="62"/>
  <c r="E137" i="62"/>
  <c r="D137" i="62"/>
  <c r="C137" i="62"/>
  <c r="B137" i="62"/>
  <c r="H136" i="62"/>
  <c r="G136" i="62"/>
  <c r="F136" i="62"/>
  <c r="E136" i="62"/>
  <c r="D136" i="62"/>
  <c r="C136" i="62"/>
  <c r="B136" i="62"/>
  <c r="H135" i="62"/>
  <c r="G135" i="62"/>
  <c r="F135" i="62"/>
  <c r="E135" i="62"/>
  <c r="D135" i="62"/>
  <c r="C135" i="62"/>
  <c r="B135" i="62"/>
  <c r="H134" i="62"/>
  <c r="G134" i="62"/>
  <c r="F134" i="62"/>
  <c r="E134" i="62"/>
  <c r="D134" i="62"/>
  <c r="C134" i="62"/>
  <c r="B134" i="62"/>
  <c r="H132" i="62"/>
  <c r="G132" i="62"/>
  <c r="F132" i="62"/>
  <c r="E132" i="62"/>
  <c r="D132" i="62"/>
  <c r="C132" i="62"/>
  <c r="B132" i="62"/>
  <c r="H131" i="62"/>
  <c r="G131" i="62"/>
  <c r="F131" i="62"/>
  <c r="E131" i="62"/>
  <c r="D131" i="62"/>
  <c r="C131" i="62"/>
  <c r="B131" i="62"/>
  <c r="H130" i="62"/>
  <c r="G130" i="62"/>
  <c r="F130" i="62"/>
  <c r="E130" i="62"/>
  <c r="D130" i="62"/>
  <c r="C130" i="62"/>
  <c r="B130" i="62"/>
  <c r="H129" i="62"/>
  <c r="G129" i="62"/>
  <c r="F129" i="62"/>
  <c r="E129" i="62"/>
  <c r="D129" i="62"/>
  <c r="C129" i="62"/>
  <c r="B129" i="62"/>
  <c r="H128" i="62"/>
  <c r="G128" i="62"/>
  <c r="F128" i="62"/>
  <c r="E128" i="62"/>
  <c r="D128" i="62"/>
  <c r="C128" i="62"/>
  <c r="B128" i="62"/>
  <c r="H127" i="62"/>
  <c r="G127" i="62"/>
  <c r="F127" i="62"/>
  <c r="E127" i="62"/>
  <c r="D127" i="62"/>
  <c r="C127" i="62"/>
  <c r="B127" i="62"/>
  <c r="H125" i="62"/>
  <c r="G125" i="62"/>
  <c r="F125" i="62"/>
  <c r="E125" i="62"/>
  <c r="D125" i="62"/>
  <c r="C125" i="62"/>
  <c r="B125" i="62"/>
  <c r="H124" i="62"/>
  <c r="G124" i="62"/>
  <c r="F124" i="62"/>
  <c r="E124" i="62"/>
  <c r="D124" i="62"/>
  <c r="C124" i="62"/>
  <c r="B124" i="62"/>
  <c r="H123" i="62"/>
  <c r="G123" i="62"/>
  <c r="F123" i="62"/>
  <c r="E123" i="62"/>
  <c r="D123" i="62"/>
  <c r="C123" i="62"/>
  <c r="B123" i="62"/>
  <c r="H122" i="62"/>
  <c r="G122" i="62"/>
  <c r="F122" i="62"/>
  <c r="E122" i="62"/>
  <c r="D122" i="62"/>
  <c r="C122" i="62"/>
  <c r="B122" i="62"/>
  <c r="H121" i="62"/>
  <c r="G121" i="62"/>
  <c r="F121" i="62"/>
  <c r="E121" i="62"/>
  <c r="D121" i="62"/>
  <c r="C121" i="62"/>
  <c r="B121" i="62"/>
  <c r="H120" i="62"/>
  <c r="G120" i="62"/>
  <c r="F120" i="62"/>
  <c r="E120" i="62"/>
  <c r="D120" i="62"/>
  <c r="C120" i="62"/>
  <c r="B120" i="62"/>
  <c r="B108" i="62"/>
  <c r="H113" i="62"/>
  <c r="G113" i="62"/>
  <c r="F113" i="62"/>
  <c r="E113" i="62"/>
  <c r="D113" i="62"/>
  <c r="C113" i="62"/>
  <c r="B113" i="62"/>
  <c r="H112" i="62"/>
  <c r="G112" i="62"/>
  <c r="F112" i="62"/>
  <c r="E112" i="62"/>
  <c r="D112" i="62"/>
  <c r="C112" i="62"/>
  <c r="B112" i="62"/>
  <c r="H111" i="62"/>
  <c r="G111" i="62"/>
  <c r="F111" i="62"/>
  <c r="E111" i="62"/>
  <c r="D111" i="62"/>
  <c r="C111" i="62"/>
  <c r="B111" i="62"/>
  <c r="H110" i="62"/>
  <c r="G110" i="62"/>
  <c r="F110" i="62"/>
  <c r="E110" i="62"/>
  <c r="D110" i="62"/>
  <c r="C110" i="62"/>
  <c r="B110" i="62"/>
  <c r="H109" i="62"/>
  <c r="G109" i="62"/>
  <c r="F109" i="62"/>
  <c r="E109" i="62"/>
  <c r="D109" i="62"/>
  <c r="C109" i="62"/>
  <c r="B109" i="62"/>
  <c r="H108" i="62"/>
  <c r="G108" i="62"/>
  <c r="F108" i="62"/>
  <c r="E108" i="62"/>
  <c r="D108" i="62"/>
  <c r="C108" i="62"/>
  <c r="AI106" i="62"/>
  <c r="AG106" i="62"/>
  <c r="AF106" i="62"/>
  <c r="AE106" i="62"/>
  <c r="AD106" i="62"/>
  <c r="AC106" i="62"/>
  <c r="AK106" i="62" s="1"/>
  <c r="AB106" i="62"/>
  <c r="AJ106" i="62" s="1"/>
  <c r="AA106" i="62"/>
  <c r="AH106" i="62" s="1"/>
  <c r="AI105" i="62"/>
  <c r="AG105" i="62"/>
  <c r="AF105" i="62"/>
  <c r="AE105" i="62"/>
  <c r="AD105" i="62"/>
  <c r="AC105" i="62"/>
  <c r="AK105" i="62" s="1"/>
  <c r="AB105" i="62"/>
  <c r="AJ105" i="62" s="1"/>
  <c r="AA105" i="62"/>
  <c r="AH105" i="62" s="1"/>
  <c r="AI104" i="62"/>
  <c r="AI103" i="62"/>
  <c r="AI101" i="62"/>
  <c r="AI99" i="62"/>
  <c r="AI98" i="62"/>
  <c r="AG98" i="62"/>
  <c r="AF98" i="62"/>
  <c r="AE98" i="62"/>
  <c r="AD98" i="62"/>
  <c r="AC98" i="62"/>
  <c r="AB98" i="62"/>
  <c r="AA98" i="62"/>
  <c r="AH98" i="62" s="1"/>
  <c r="AI97" i="62"/>
  <c r="AI96" i="62"/>
  <c r="AI94" i="62"/>
  <c r="AG94" i="62"/>
  <c r="AI92" i="62"/>
  <c r="AG92" i="62"/>
  <c r="AI91" i="62"/>
  <c r="AG91" i="62"/>
  <c r="AF91" i="62"/>
  <c r="AE91" i="62"/>
  <c r="AD91" i="62"/>
  <c r="AC91" i="62"/>
  <c r="AB91" i="62"/>
  <c r="AA91" i="62"/>
  <c r="AH91" i="62" s="1"/>
  <c r="AI90" i="62"/>
  <c r="AI89" i="62"/>
  <c r="AI87" i="62"/>
  <c r="AI85" i="62"/>
  <c r="AI84" i="62"/>
  <c r="AG84" i="62"/>
  <c r="AF84" i="62"/>
  <c r="AE84" i="62"/>
  <c r="AD84" i="62"/>
  <c r="AC84" i="62"/>
  <c r="AB84" i="62"/>
  <c r="AA84" i="62"/>
  <c r="AH84" i="62" s="1"/>
  <c r="AI83" i="62"/>
  <c r="AI82" i="62"/>
  <c r="AI80" i="62"/>
  <c r="AI76" i="62"/>
  <c r="AG76" i="62"/>
  <c r="AF76" i="62"/>
  <c r="AE76" i="62"/>
  <c r="AD76" i="62"/>
  <c r="AC76" i="62"/>
  <c r="AB76" i="62"/>
  <c r="AA76" i="62"/>
  <c r="AH76" i="62" s="1"/>
  <c r="AI75" i="62"/>
  <c r="AG75" i="62"/>
  <c r="AF75" i="62"/>
  <c r="AE75" i="62"/>
  <c r="AD75" i="62"/>
  <c r="AC75" i="62"/>
  <c r="AB75" i="62"/>
  <c r="AA75" i="62"/>
  <c r="AH75" i="62" s="1"/>
  <c r="AI74" i="62"/>
  <c r="AI73" i="62"/>
  <c r="AI71" i="62"/>
  <c r="AG71" i="62"/>
  <c r="AI69" i="62"/>
  <c r="AG69" i="62"/>
  <c r="AI68" i="62"/>
  <c r="AG68" i="62"/>
  <c r="AF68" i="62"/>
  <c r="AE68" i="62"/>
  <c r="AD68" i="62"/>
  <c r="AC68" i="62"/>
  <c r="AB68" i="62"/>
  <c r="AA68" i="62"/>
  <c r="AH68" i="62" s="1"/>
  <c r="AI67" i="62"/>
  <c r="AI66" i="62"/>
  <c r="AI64" i="62"/>
  <c r="AG64" i="62"/>
  <c r="AI62" i="62"/>
  <c r="AG62" i="62"/>
  <c r="AI61" i="62"/>
  <c r="AG61" i="62"/>
  <c r="AF61" i="62"/>
  <c r="AE61" i="62"/>
  <c r="AD61" i="62"/>
  <c r="AC61" i="62"/>
  <c r="AB61" i="62"/>
  <c r="AA61" i="62"/>
  <c r="AH61" i="62" s="1"/>
  <c r="AI60" i="62"/>
  <c r="AI59" i="62"/>
  <c r="AI57" i="62"/>
  <c r="AI55" i="62"/>
  <c r="AI54" i="62"/>
  <c r="AG54" i="62"/>
  <c r="AF54" i="62"/>
  <c r="AE54" i="62"/>
  <c r="AD54" i="62"/>
  <c r="AC54" i="62"/>
  <c r="AB54" i="62"/>
  <c r="AA54" i="62"/>
  <c r="AH54" i="62" s="1"/>
  <c r="AI53" i="62"/>
  <c r="AI52" i="62"/>
  <c r="AI50" i="62"/>
  <c r="AI47" i="62"/>
  <c r="AG47" i="62"/>
  <c r="AF47" i="62"/>
  <c r="AE47" i="62"/>
  <c r="AD47" i="62"/>
  <c r="AC47" i="62"/>
  <c r="AB47" i="62"/>
  <c r="AA47" i="62"/>
  <c r="AH47" i="62" s="1"/>
  <c r="AI46" i="62"/>
  <c r="AG46" i="62"/>
  <c r="AF46" i="62"/>
  <c r="AE46" i="62"/>
  <c r="AD46" i="62"/>
  <c r="AC46" i="62"/>
  <c r="AB46" i="62"/>
  <c r="AA46" i="62"/>
  <c r="AH46" i="62" s="1"/>
  <c r="AI45" i="62"/>
  <c r="AI44" i="62"/>
  <c r="AI42" i="62"/>
  <c r="H106" i="62"/>
  <c r="G106" i="62"/>
  <c r="F106" i="62"/>
  <c r="E106" i="62"/>
  <c r="D106" i="62"/>
  <c r="C106" i="62"/>
  <c r="B106" i="62"/>
  <c r="H105" i="62"/>
  <c r="G105" i="62"/>
  <c r="F105" i="62"/>
  <c r="E105" i="62"/>
  <c r="D105" i="62"/>
  <c r="C105" i="62"/>
  <c r="B105" i="62"/>
  <c r="H104" i="62"/>
  <c r="G104" i="62"/>
  <c r="F104" i="62"/>
  <c r="E104" i="62"/>
  <c r="D104" i="62"/>
  <c r="C104" i="62"/>
  <c r="B104" i="62"/>
  <c r="H103" i="62"/>
  <c r="G103" i="62"/>
  <c r="F103" i="62"/>
  <c r="E103" i="62"/>
  <c r="D103" i="62"/>
  <c r="C103" i="62"/>
  <c r="B103" i="62"/>
  <c r="H102" i="62"/>
  <c r="G102" i="62"/>
  <c r="F102" i="62"/>
  <c r="E102" i="62"/>
  <c r="D102" i="62"/>
  <c r="C102" i="62"/>
  <c r="B102" i="62"/>
  <c r="H101" i="62"/>
  <c r="G101" i="62"/>
  <c r="F101" i="62"/>
  <c r="E101" i="62"/>
  <c r="D101" i="62"/>
  <c r="C101" i="62"/>
  <c r="B101" i="62"/>
  <c r="H99" i="62"/>
  <c r="G99" i="62"/>
  <c r="F99" i="62"/>
  <c r="E99" i="62"/>
  <c r="D99" i="62"/>
  <c r="C99" i="62"/>
  <c r="B99" i="62"/>
  <c r="H98" i="62"/>
  <c r="G98" i="62"/>
  <c r="F98" i="62"/>
  <c r="E98" i="62"/>
  <c r="D98" i="62"/>
  <c r="C98" i="62"/>
  <c r="B98" i="62"/>
  <c r="H97" i="62"/>
  <c r="G97" i="62"/>
  <c r="F97" i="62"/>
  <c r="E97" i="62"/>
  <c r="D97" i="62"/>
  <c r="C97" i="62"/>
  <c r="B97" i="62"/>
  <c r="H96" i="62"/>
  <c r="G96" i="62"/>
  <c r="F96" i="62"/>
  <c r="E96" i="62"/>
  <c r="D96" i="62"/>
  <c r="C96" i="62"/>
  <c r="B96" i="62"/>
  <c r="H95" i="62"/>
  <c r="G95" i="62"/>
  <c r="F95" i="62"/>
  <c r="E95" i="62"/>
  <c r="D95" i="62"/>
  <c r="C95" i="62"/>
  <c r="B95" i="62"/>
  <c r="H94" i="62"/>
  <c r="G94" i="62"/>
  <c r="F94" i="62"/>
  <c r="E94" i="62"/>
  <c r="D94" i="62"/>
  <c r="C94" i="62"/>
  <c r="B94" i="62"/>
  <c r="H92" i="62"/>
  <c r="G92" i="62"/>
  <c r="F92" i="62"/>
  <c r="E92" i="62"/>
  <c r="D92" i="62"/>
  <c r="C92" i="62"/>
  <c r="B92" i="62"/>
  <c r="H91" i="62"/>
  <c r="G91" i="62"/>
  <c r="F91" i="62"/>
  <c r="E91" i="62"/>
  <c r="D91" i="62"/>
  <c r="C91" i="62"/>
  <c r="B91" i="62"/>
  <c r="H90" i="62"/>
  <c r="G90" i="62"/>
  <c r="F90" i="62"/>
  <c r="E90" i="62"/>
  <c r="D90" i="62"/>
  <c r="C90" i="62"/>
  <c r="B90" i="62"/>
  <c r="H89" i="62"/>
  <c r="G89" i="62"/>
  <c r="F89" i="62"/>
  <c r="E89" i="62"/>
  <c r="D89" i="62"/>
  <c r="C89" i="62"/>
  <c r="B89" i="62"/>
  <c r="H88" i="62"/>
  <c r="G88" i="62"/>
  <c r="F88" i="62"/>
  <c r="E88" i="62"/>
  <c r="D88" i="62"/>
  <c r="C88" i="62"/>
  <c r="B88" i="62"/>
  <c r="H87" i="62"/>
  <c r="G87" i="62"/>
  <c r="F87" i="62"/>
  <c r="E87" i="62"/>
  <c r="D87" i="62"/>
  <c r="C87" i="62"/>
  <c r="B87" i="62"/>
  <c r="H85" i="62"/>
  <c r="G85" i="62"/>
  <c r="F85" i="62"/>
  <c r="E85" i="62"/>
  <c r="D85" i="62"/>
  <c r="C85" i="62"/>
  <c r="B85" i="62"/>
  <c r="H84" i="62"/>
  <c r="G84" i="62"/>
  <c r="F84" i="62"/>
  <c r="E84" i="62"/>
  <c r="D84" i="62"/>
  <c r="C84" i="62"/>
  <c r="B84" i="62"/>
  <c r="H83" i="62"/>
  <c r="G83" i="62"/>
  <c r="F83" i="62"/>
  <c r="E83" i="62"/>
  <c r="D83" i="62"/>
  <c r="C83" i="62"/>
  <c r="B83" i="62"/>
  <c r="H82" i="62"/>
  <c r="G82" i="62"/>
  <c r="F82" i="62"/>
  <c r="E82" i="62"/>
  <c r="D82" i="62"/>
  <c r="C82" i="62"/>
  <c r="B82" i="62"/>
  <c r="H81" i="62"/>
  <c r="G81" i="62"/>
  <c r="F81" i="62"/>
  <c r="E81" i="62"/>
  <c r="D81" i="62"/>
  <c r="C81" i="62"/>
  <c r="B81" i="62"/>
  <c r="H80" i="62"/>
  <c r="G80" i="62"/>
  <c r="F80" i="62"/>
  <c r="E80" i="62"/>
  <c r="D80" i="62"/>
  <c r="C80" i="62"/>
  <c r="B80" i="62"/>
  <c r="AI36" i="62"/>
  <c r="AG36" i="62"/>
  <c r="AF36" i="62"/>
  <c r="AE36" i="62"/>
  <c r="AD36" i="62"/>
  <c r="AC36" i="62"/>
  <c r="AB36" i="62"/>
  <c r="AA36" i="62"/>
  <c r="AH36" i="62" s="1"/>
  <c r="AI35" i="62"/>
  <c r="AG35" i="62"/>
  <c r="AF35" i="62"/>
  <c r="AE35" i="62"/>
  <c r="AD35" i="62"/>
  <c r="AC35" i="62"/>
  <c r="AB35" i="62"/>
  <c r="AA35" i="62"/>
  <c r="AH35" i="62" s="1"/>
  <c r="AI34" i="62"/>
  <c r="AI33" i="62"/>
  <c r="AI31" i="62"/>
  <c r="AI28" i="62"/>
  <c r="AG28" i="62"/>
  <c r="AF28" i="62"/>
  <c r="AE28" i="62"/>
  <c r="AD28" i="62"/>
  <c r="AC28" i="62"/>
  <c r="AB28" i="62"/>
  <c r="AA28" i="62"/>
  <c r="AH28" i="62" s="1"/>
  <c r="AI27" i="62"/>
  <c r="AG27" i="62"/>
  <c r="AF27" i="62"/>
  <c r="AE27" i="62"/>
  <c r="AD27" i="62"/>
  <c r="AC27" i="62"/>
  <c r="AB27" i="62"/>
  <c r="AA27" i="62"/>
  <c r="AH27" i="62" s="1"/>
  <c r="AI26" i="62"/>
  <c r="AI25" i="62"/>
  <c r="AI23" i="62"/>
  <c r="AG20" i="62"/>
  <c r="AF20" i="62"/>
  <c r="AE20" i="62"/>
  <c r="AD20" i="62"/>
  <c r="AC20" i="62"/>
  <c r="AB20" i="62"/>
  <c r="AA20" i="62"/>
  <c r="AH20" i="62" s="1"/>
  <c r="AG13" i="62"/>
  <c r="AF13" i="62"/>
  <c r="AE13" i="62"/>
  <c r="AD13" i="62"/>
  <c r="AC13" i="62"/>
  <c r="AB13" i="62"/>
  <c r="AA13" i="62"/>
  <c r="AH13" i="62" s="1"/>
  <c r="AI10" i="46"/>
  <c r="AD78" i="46"/>
  <c r="Y225" i="46"/>
  <c r="Y224" i="46"/>
  <c r="Y221" i="46"/>
  <c r="Y220" i="46"/>
  <c r="Y217" i="46"/>
  <c r="Y216" i="46"/>
  <c r="Y213" i="46"/>
  <c r="Y212" i="46"/>
  <c r="Y209" i="46"/>
  <c r="Y208" i="46"/>
  <c r="Y205" i="46"/>
  <c r="Y204" i="46"/>
  <c r="Y201" i="46"/>
  <c r="Y200" i="46"/>
  <c r="Y197" i="46"/>
  <c r="Y196" i="46"/>
  <c r="Y193" i="46"/>
  <c r="Y192" i="46"/>
  <c r="Y187" i="46"/>
  <c r="Y186" i="46"/>
  <c r="Y183" i="46"/>
  <c r="Y182" i="46"/>
  <c r="Y179" i="46"/>
  <c r="Y178" i="46"/>
  <c r="Y175" i="46"/>
  <c r="Y174" i="46"/>
  <c r="Y171" i="46"/>
  <c r="Y170" i="46"/>
  <c r="Y167" i="46"/>
  <c r="Y166" i="46"/>
  <c r="Y163" i="46"/>
  <c r="Y162" i="46"/>
  <c r="Y159" i="46"/>
  <c r="Y158" i="46"/>
  <c r="Y155" i="46"/>
  <c r="Y154" i="46"/>
  <c r="Y149" i="46"/>
  <c r="Y148" i="46"/>
  <c r="Y145" i="46"/>
  <c r="Y144" i="46"/>
  <c r="Y141" i="46"/>
  <c r="Y140" i="46"/>
  <c r="Y137" i="46"/>
  <c r="Y136" i="46"/>
  <c r="Y133" i="46"/>
  <c r="Y132" i="46"/>
  <c r="Y129" i="46"/>
  <c r="Y128" i="46"/>
  <c r="Y125" i="46"/>
  <c r="Y124" i="46"/>
  <c r="Y121" i="46"/>
  <c r="Y120" i="46"/>
  <c r="AD170" i="46"/>
  <c r="AD166" i="46"/>
  <c r="AD144" i="46"/>
  <c r="AD132" i="46"/>
  <c r="AD124" i="46"/>
  <c r="AD116" i="46"/>
  <c r="AD98" i="46"/>
  <c r="AD86" i="46"/>
  <c r="Y116" i="46"/>
  <c r="Y95" i="46"/>
  <c r="Y69" i="46"/>
  <c r="Y68" i="46"/>
  <c r="Y65" i="46"/>
  <c r="Y64" i="46"/>
  <c r="Y61" i="46"/>
  <c r="Y60" i="46"/>
  <c r="Y57" i="46"/>
  <c r="Y56" i="46"/>
  <c r="AD68" i="46"/>
  <c r="AD56" i="46"/>
  <c r="AD52" i="46"/>
  <c r="AD48" i="46"/>
  <c r="AD40" i="46"/>
  <c r="Y52" i="46"/>
  <c r="Y49" i="46"/>
  <c r="Y41" i="46"/>
  <c r="Y40" i="46"/>
  <c r="Y31" i="46"/>
  <c r="Y30" i="46"/>
  <c r="Y27" i="46"/>
  <c r="Y26" i="46"/>
  <c r="Y23" i="46"/>
  <c r="Y22" i="46"/>
  <c r="Y19" i="46"/>
  <c r="Y18" i="46"/>
  <c r="Y15" i="46"/>
  <c r="Y14" i="46"/>
  <c r="AN224" i="46"/>
  <c r="AO224" i="46"/>
  <c r="AP224" i="46"/>
  <c r="AQ224" i="46"/>
  <c r="AR224" i="46"/>
  <c r="AM224" i="46"/>
  <c r="X225" i="46"/>
  <c r="W225" i="46"/>
  <c r="G225" i="46"/>
  <c r="F225" i="46"/>
  <c r="E225" i="46"/>
  <c r="D225" i="46"/>
  <c r="C225" i="46"/>
  <c r="B225" i="46"/>
  <c r="W224" i="46"/>
  <c r="AD224" i="46" s="1"/>
  <c r="V224" i="46"/>
  <c r="U224" i="46"/>
  <c r="T224" i="46"/>
  <c r="AC224" i="46" s="1"/>
  <c r="S224" i="46"/>
  <c r="R224" i="46"/>
  <c r="Q224" i="46"/>
  <c r="P224" i="46"/>
  <c r="H224" i="46"/>
  <c r="G224" i="46"/>
  <c r="F224" i="46"/>
  <c r="E224" i="46"/>
  <c r="D224" i="46"/>
  <c r="C224" i="46"/>
  <c r="B224" i="46"/>
  <c r="U221" i="46"/>
  <c r="T221" i="46"/>
  <c r="S221" i="46"/>
  <c r="R221" i="46"/>
  <c r="Q221" i="46"/>
  <c r="P221" i="46"/>
  <c r="V220" i="46"/>
  <c r="U220" i="46"/>
  <c r="T220" i="46"/>
  <c r="S220" i="46"/>
  <c r="R220" i="46"/>
  <c r="Q220" i="46"/>
  <c r="P220" i="46"/>
  <c r="U217" i="46"/>
  <c r="T217" i="46"/>
  <c r="S217" i="46"/>
  <c r="R217" i="46"/>
  <c r="Q217" i="46"/>
  <c r="P217" i="46"/>
  <c r="V216" i="46"/>
  <c r="U216" i="46"/>
  <c r="T216" i="46"/>
  <c r="S216" i="46"/>
  <c r="R216" i="46"/>
  <c r="Q216" i="46"/>
  <c r="P216" i="46"/>
  <c r="U213" i="46"/>
  <c r="T213" i="46"/>
  <c r="S213" i="46"/>
  <c r="R213" i="46"/>
  <c r="Q213" i="46"/>
  <c r="P213" i="46"/>
  <c r="V212" i="46"/>
  <c r="U212" i="46"/>
  <c r="T212" i="46"/>
  <c r="S212" i="46"/>
  <c r="R212" i="46"/>
  <c r="Q212" i="46"/>
  <c r="P212" i="46"/>
  <c r="U209" i="46"/>
  <c r="X208" i="46" s="1"/>
  <c r="T209" i="46"/>
  <c r="S209" i="46"/>
  <c r="R209" i="46"/>
  <c r="Q209" i="46"/>
  <c r="P209" i="46"/>
  <c r="V208" i="46"/>
  <c r="U208" i="46"/>
  <c r="T208" i="46"/>
  <c r="S208" i="46"/>
  <c r="R208" i="46"/>
  <c r="Q208" i="46"/>
  <c r="P208" i="46"/>
  <c r="U205" i="46"/>
  <c r="T205" i="46"/>
  <c r="S205" i="46"/>
  <c r="R205" i="46"/>
  <c r="Q205" i="46"/>
  <c r="P205" i="46"/>
  <c r="V204" i="46"/>
  <c r="U204" i="46"/>
  <c r="T204" i="46"/>
  <c r="S204" i="46"/>
  <c r="R204" i="46"/>
  <c r="Q204" i="46"/>
  <c r="P204" i="46"/>
  <c r="W204" i="46" s="1"/>
  <c r="AD204" i="46" s="1"/>
  <c r="U201" i="46"/>
  <c r="T201" i="46"/>
  <c r="S201" i="46"/>
  <c r="R201" i="46"/>
  <c r="Q201" i="46"/>
  <c r="P201" i="46"/>
  <c r="V200" i="46"/>
  <c r="U200" i="46"/>
  <c r="T200" i="46"/>
  <c r="S200" i="46"/>
  <c r="R200" i="46"/>
  <c r="Q200" i="46"/>
  <c r="P200" i="46"/>
  <c r="U197" i="46"/>
  <c r="T197" i="46"/>
  <c r="S197" i="46"/>
  <c r="R197" i="46"/>
  <c r="Q197" i="46"/>
  <c r="P197" i="46"/>
  <c r="V196" i="46"/>
  <c r="U196" i="46"/>
  <c r="T196" i="46"/>
  <c r="S196" i="46"/>
  <c r="R196" i="46"/>
  <c r="Q196" i="46"/>
  <c r="P196" i="46"/>
  <c r="U193" i="46"/>
  <c r="T193" i="46"/>
  <c r="S193" i="46"/>
  <c r="R193" i="46"/>
  <c r="Q193" i="46"/>
  <c r="P193" i="46"/>
  <c r="V192" i="46"/>
  <c r="U192" i="46"/>
  <c r="T192" i="46"/>
  <c r="S192" i="46"/>
  <c r="R192" i="46"/>
  <c r="Q192" i="46"/>
  <c r="P192" i="46"/>
  <c r="U187" i="46"/>
  <c r="T187" i="46"/>
  <c r="S187" i="46"/>
  <c r="R187" i="46"/>
  <c r="Q187" i="46"/>
  <c r="P187" i="46"/>
  <c r="V186" i="46"/>
  <c r="U186" i="46"/>
  <c r="T186" i="46"/>
  <c r="S186" i="46"/>
  <c r="R186" i="46"/>
  <c r="Q186" i="46"/>
  <c r="P186" i="46"/>
  <c r="U183" i="46"/>
  <c r="T183" i="46"/>
  <c r="S183" i="46"/>
  <c r="R183" i="46"/>
  <c r="Q183" i="46"/>
  <c r="P183" i="46"/>
  <c r="V182" i="46"/>
  <c r="U182" i="46"/>
  <c r="T182" i="46"/>
  <c r="S182" i="46"/>
  <c r="R182" i="46"/>
  <c r="Q182" i="46"/>
  <c r="P182" i="46"/>
  <c r="U179" i="46"/>
  <c r="T179" i="46"/>
  <c r="S179" i="46"/>
  <c r="R179" i="46"/>
  <c r="Q179" i="46"/>
  <c r="AQ178" i="46" s="1"/>
  <c r="P179" i="46"/>
  <c r="V178" i="46"/>
  <c r="U178" i="46"/>
  <c r="T178" i="46"/>
  <c r="S178" i="46"/>
  <c r="R178" i="46"/>
  <c r="Q178" i="46"/>
  <c r="P178" i="46"/>
  <c r="U175" i="46"/>
  <c r="T175" i="46"/>
  <c r="S175" i="46"/>
  <c r="R175" i="46"/>
  <c r="Q175" i="46"/>
  <c r="P175" i="46"/>
  <c r="V174" i="46"/>
  <c r="U174" i="46"/>
  <c r="T174" i="46"/>
  <c r="S174" i="46"/>
  <c r="R174" i="46"/>
  <c r="Q174" i="46"/>
  <c r="P174" i="46"/>
  <c r="U171" i="46"/>
  <c r="T171" i="46"/>
  <c r="AN170" i="46" s="1"/>
  <c r="S171" i="46"/>
  <c r="R171" i="46"/>
  <c r="Q171" i="46"/>
  <c r="P171" i="46"/>
  <c r="V170" i="46"/>
  <c r="U170" i="46"/>
  <c r="T170" i="46"/>
  <c r="S170" i="46"/>
  <c r="R170" i="46"/>
  <c r="Q170" i="46"/>
  <c r="P170" i="46"/>
  <c r="U167" i="46"/>
  <c r="T167" i="46"/>
  <c r="S167" i="46"/>
  <c r="R167" i="46"/>
  <c r="Q167" i="46"/>
  <c r="P167" i="46"/>
  <c r="V166" i="46"/>
  <c r="U166" i="46"/>
  <c r="T166" i="46"/>
  <c r="S166" i="46"/>
  <c r="R166" i="46"/>
  <c r="Q166" i="46"/>
  <c r="P166" i="46"/>
  <c r="U163" i="46"/>
  <c r="T163" i="46"/>
  <c r="S163" i="46"/>
  <c r="R163" i="46"/>
  <c r="Q163" i="46"/>
  <c r="P163" i="46"/>
  <c r="V162" i="46"/>
  <c r="U162" i="46"/>
  <c r="T162" i="46"/>
  <c r="S162" i="46"/>
  <c r="R162" i="46"/>
  <c r="Q162" i="46"/>
  <c r="P162" i="46"/>
  <c r="U159" i="46"/>
  <c r="T159" i="46"/>
  <c r="S159" i="46"/>
  <c r="R159" i="46"/>
  <c r="Q159" i="46"/>
  <c r="P159" i="46"/>
  <c r="V158" i="46"/>
  <c r="U158" i="46"/>
  <c r="T158" i="46"/>
  <c r="S158" i="46"/>
  <c r="R158" i="46"/>
  <c r="Q158" i="46"/>
  <c r="P158" i="46"/>
  <c r="U155" i="46"/>
  <c r="T155" i="46"/>
  <c r="AN154" i="46" s="1"/>
  <c r="S155" i="46"/>
  <c r="R155" i="46"/>
  <c r="Q155" i="46"/>
  <c r="P155" i="46"/>
  <c r="V154" i="46"/>
  <c r="U154" i="46"/>
  <c r="T154" i="46"/>
  <c r="S154" i="46"/>
  <c r="R154" i="46"/>
  <c r="Q154" i="46"/>
  <c r="P154" i="46"/>
  <c r="U149" i="46"/>
  <c r="T149" i="46"/>
  <c r="S149" i="46"/>
  <c r="R149" i="46"/>
  <c r="Q149" i="46"/>
  <c r="P149" i="46"/>
  <c r="V148" i="46"/>
  <c r="U148" i="46"/>
  <c r="T148" i="46"/>
  <c r="S148" i="46"/>
  <c r="R148" i="46"/>
  <c r="Q148" i="46"/>
  <c r="P148" i="46"/>
  <c r="U145" i="46"/>
  <c r="T145" i="46"/>
  <c r="S145" i="46"/>
  <c r="R145" i="46"/>
  <c r="Q145" i="46"/>
  <c r="P145" i="46"/>
  <c r="V144" i="46"/>
  <c r="U144" i="46"/>
  <c r="T144" i="46"/>
  <c r="S144" i="46"/>
  <c r="R144" i="46"/>
  <c r="Q144" i="46"/>
  <c r="P144" i="46"/>
  <c r="U141" i="46"/>
  <c r="T141" i="46"/>
  <c r="AN140" i="46" s="1"/>
  <c r="S141" i="46"/>
  <c r="R141" i="46"/>
  <c r="Q141" i="46"/>
  <c r="P141" i="46"/>
  <c r="V140" i="46"/>
  <c r="U140" i="46"/>
  <c r="T140" i="46"/>
  <c r="S140" i="46"/>
  <c r="R140" i="46"/>
  <c r="Q140" i="46"/>
  <c r="P140" i="46"/>
  <c r="U137" i="46"/>
  <c r="T137" i="46"/>
  <c r="S137" i="46"/>
  <c r="R137" i="46"/>
  <c r="Q137" i="46"/>
  <c r="P137" i="46"/>
  <c r="V136" i="46"/>
  <c r="U136" i="46"/>
  <c r="T136" i="46"/>
  <c r="S136" i="46"/>
  <c r="R136" i="46"/>
  <c r="Q136" i="46"/>
  <c r="P136" i="46"/>
  <c r="U133" i="46"/>
  <c r="T133" i="46"/>
  <c r="S133" i="46"/>
  <c r="AO132" i="46" s="1"/>
  <c r="R133" i="46"/>
  <c r="Q133" i="46"/>
  <c r="P133" i="46"/>
  <c r="V132" i="46"/>
  <c r="U132" i="46"/>
  <c r="T132" i="46"/>
  <c r="S132" i="46"/>
  <c r="R132" i="46"/>
  <c r="Q132" i="46"/>
  <c r="P132" i="46"/>
  <c r="U129" i="46"/>
  <c r="T129" i="46"/>
  <c r="S129" i="46"/>
  <c r="R129" i="46"/>
  <c r="Q129" i="46"/>
  <c r="AQ128" i="46" s="1"/>
  <c r="P129" i="46"/>
  <c r="V128" i="46"/>
  <c r="U128" i="46"/>
  <c r="T128" i="46"/>
  <c r="S128" i="46"/>
  <c r="R128" i="46"/>
  <c r="Q128" i="46"/>
  <c r="P128" i="46"/>
  <c r="W128" i="46" s="1"/>
  <c r="AD128" i="46" s="1"/>
  <c r="U125" i="46"/>
  <c r="T125" i="46"/>
  <c r="S125" i="46"/>
  <c r="R125" i="46"/>
  <c r="Q125" i="46"/>
  <c r="P125" i="46"/>
  <c r="V124" i="46"/>
  <c r="U124" i="46"/>
  <c r="T124" i="46"/>
  <c r="S124" i="46"/>
  <c r="R124" i="46"/>
  <c r="Q124" i="46"/>
  <c r="P124" i="46"/>
  <c r="U121" i="46"/>
  <c r="T121" i="46"/>
  <c r="S121" i="46"/>
  <c r="R121" i="46"/>
  <c r="Q121" i="46"/>
  <c r="P121" i="46"/>
  <c r="V120" i="46"/>
  <c r="U120" i="46"/>
  <c r="T120" i="46"/>
  <c r="S120" i="46"/>
  <c r="R120" i="46"/>
  <c r="Q120" i="46"/>
  <c r="P120" i="46"/>
  <c r="U117" i="46"/>
  <c r="Y117" i="46" s="1"/>
  <c r="T117" i="46"/>
  <c r="S117" i="46"/>
  <c r="R117" i="46"/>
  <c r="Q117" i="46"/>
  <c r="P117" i="46"/>
  <c r="V116" i="46"/>
  <c r="U116" i="46"/>
  <c r="T116" i="46"/>
  <c r="S116" i="46"/>
  <c r="R116" i="46"/>
  <c r="Q116" i="46"/>
  <c r="P116" i="46"/>
  <c r="U111" i="46"/>
  <c r="Y111" i="46" s="1"/>
  <c r="T111" i="46"/>
  <c r="AN110" i="46" s="1"/>
  <c r="S111" i="46"/>
  <c r="R111" i="46"/>
  <c r="Q111" i="46"/>
  <c r="P111" i="46"/>
  <c r="V110" i="46"/>
  <c r="Y110" i="46" s="1"/>
  <c r="U110" i="46"/>
  <c r="T110" i="46"/>
  <c r="S110" i="46"/>
  <c r="R110" i="46"/>
  <c r="Q110" i="46"/>
  <c r="P110" i="46"/>
  <c r="U107" i="46"/>
  <c r="Y107" i="46" s="1"/>
  <c r="T107" i="46"/>
  <c r="S107" i="46"/>
  <c r="R107" i="46"/>
  <c r="Q107" i="46"/>
  <c r="P107" i="46"/>
  <c r="V106" i="46"/>
  <c r="Y106" i="46" s="1"/>
  <c r="U106" i="46"/>
  <c r="T106" i="46"/>
  <c r="S106" i="46"/>
  <c r="R106" i="46"/>
  <c r="Q106" i="46"/>
  <c r="P106" i="46"/>
  <c r="U103" i="46"/>
  <c r="Y103" i="46" s="1"/>
  <c r="T103" i="46"/>
  <c r="S103" i="46"/>
  <c r="R103" i="46"/>
  <c r="Q103" i="46"/>
  <c r="P103" i="46"/>
  <c r="V102" i="46"/>
  <c r="Y102" i="46" s="1"/>
  <c r="U102" i="46"/>
  <c r="T102" i="46"/>
  <c r="S102" i="46"/>
  <c r="R102" i="46"/>
  <c r="Q102" i="46"/>
  <c r="P102" i="46"/>
  <c r="U99" i="46"/>
  <c r="Y99" i="46" s="1"/>
  <c r="T99" i="46"/>
  <c r="AN98" i="46" s="1"/>
  <c r="S99" i="46"/>
  <c r="R99" i="46"/>
  <c r="Q99" i="46"/>
  <c r="P99" i="46"/>
  <c r="V98" i="46"/>
  <c r="Y98" i="46" s="1"/>
  <c r="U98" i="46"/>
  <c r="T98" i="46"/>
  <c r="S98" i="46"/>
  <c r="R98" i="46"/>
  <c r="Q98" i="46"/>
  <c r="P98" i="46"/>
  <c r="U95" i="46"/>
  <c r="T95" i="46"/>
  <c r="S95" i="46"/>
  <c r="R95" i="46"/>
  <c r="Q95" i="46"/>
  <c r="P95" i="46"/>
  <c r="V94" i="46"/>
  <c r="Y94" i="46" s="1"/>
  <c r="U94" i="46"/>
  <c r="T94" i="46"/>
  <c r="S94" i="46"/>
  <c r="R94" i="46"/>
  <c r="Q94" i="46"/>
  <c r="P94" i="46"/>
  <c r="U91" i="46"/>
  <c r="Y91" i="46" s="1"/>
  <c r="T91" i="46"/>
  <c r="S91" i="46"/>
  <c r="R91" i="46"/>
  <c r="Q91" i="46"/>
  <c r="P91" i="46"/>
  <c r="V90" i="46"/>
  <c r="Y90" i="46" s="1"/>
  <c r="U90" i="46"/>
  <c r="T90" i="46"/>
  <c r="S90" i="46"/>
  <c r="R90" i="46"/>
  <c r="Q90" i="46"/>
  <c r="P90" i="46"/>
  <c r="U87" i="46"/>
  <c r="X86" i="46" s="1"/>
  <c r="T87" i="46"/>
  <c r="AN86" i="46" s="1"/>
  <c r="S87" i="46"/>
  <c r="R87" i="46"/>
  <c r="Q87" i="46"/>
  <c r="P87" i="46"/>
  <c r="V86" i="46"/>
  <c r="Y86" i="46" s="1"/>
  <c r="U86" i="46"/>
  <c r="T86" i="46"/>
  <c r="S86" i="46"/>
  <c r="R86" i="46"/>
  <c r="Q86" i="46"/>
  <c r="P86" i="46"/>
  <c r="U83" i="46"/>
  <c r="Y83" i="46" s="1"/>
  <c r="T83" i="46"/>
  <c r="AN82" i="46" s="1"/>
  <c r="S83" i="46"/>
  <c r="R83" i="46"/>
  <c r="Q83" i="46"/>
  <c r="P83" i="46"/>
  <c r="V82" i="46"/>
  <c r="Y82" i="46" s="1"/>
  <c r="U82" i="46"/>
  <c r="T82" i="46"/>
  <c r="S82" i="46"/>
  <c r="R82" i="46"/>
  <c r="Q82" i="46"/>
  <c r="P82" i="46"/>
  <c r="U79" i="46"/>
  <c r="X78" i="46" s="1"/>
  <c r="T79" i="46"/>
  <c r="S79" i="46"/>
  <c r="R79" i="46"/>
  <c r="Q79" i="46"/>
  <c r="P79" i="46"/>
  <c r="V78" i="46"/>
  <c r="Y78" i="46" s="1"/>
  <c r="U78" i="46"/>
  <c r="T78" i="46"/>
  <c r="S78" i="46"/>
  <c r="R78" i="46"/>
  <c r="Q78" i="46"/>
  <c r="P78" i="46"/>
  <c r="U73" i="46"/>
  <c r="X72" i="46" s="1"/>
  <c r="T73" i="46"/>
  <c r="AN72" i="46" s="1"/>
  <c r="S73" i="46"/>
  <c r="R73" i="46"/>
  <c r="Q73" i="46"/>
  <c r="P73" i="46"/>
  <c r="V72" i="46"/>
  <c r="Y72" i="46" s="1"/>
  <c r="U72" i="46"/>
  <c r="T72" i="46"/>
  <c r="S72" i="46"/>
  <c r="R72" i="46"/>
  <c r="Q72" i="46"/>
  <c r="P72" i="46"/>
  <c r="U69" i="46"/>
  <c r="T69" i="46"/>
  <c r="S69" i="46"/>
  <c r="R69" i="46"/>
  <c r="Q69" i="46"/>
  <c r="P69" i="46"/>
  <c r="X68" i="46"/>
  <c r="V68" i="46"/>
  <c r="U68" i="46"/>
  <c r="T68" i="46"/>
  <c r="S68" i="46"/>
  <c r="R68" i="46"/>
  <c r="Q68" i="46"/>
  <c r="P68" i="46"/>
  <c r="U65" i="46"/>
  <c r="X64" i="46" s="1"/>
  <c r="T65" i="46"/>
  <c r="S65" i="46"/>
  <c r="R65" i="46"/>
  <c r="Q65" i="46"/>
  <c r="P65" i="46"/>
  <c r="V64" i="46"/>
  <c r="U64" i="46"/>
  <c r="T64" i="46"/>
  <c r="S64" i="46"/>
  <c r="R64" i="46"/>
  <c r="Q64" i="46"/>
  <c r="P64" i="46"/>
  <c r="U61" i="46"/>
  <c r="T61" i="46"/>
  <c r="S61" i="46"/>
  <c r="R61" i="46"/>
  <c r="Q61" i="46"/>
  <c r="P61" i="46"/>
  <c r="V60" i="46"/>
  <c r="U60" i="46"/>
  <c r="T60" i="46"/>
  <c r="S60" i="46"/>
  <c r="R60" i="46"/>
  <c r="Q60" i="46"/>
  <c r="P60" i="46"/>
  <c r="U57" i="46"/>
  <c r="T57" i="46"/>
  <c r="AN56" i="46" s="1"/>
  <c r="S57" i="46"/>
  <c r="R57" i="46"/>
  <c r="Q57" i="46"/>
  <c r="P57" i="46"/>
  <c r="V56" i="46"/>
  <c r="U56" i="46"/>
  <c r="T56" i="46"/>
  <c r="S56" i="46"/>
  <c r="R56" i="46"/>
  <c r="Q56" i="46"/>
  <c r="P56" i="46"/>
  <c r="U53" i="46"/>
  <c r="Y53" i="46" s="1"/>
  <c r="T53" i="46"/>
  <c r="AN52" i="46" s="1"/>
  <c r="S53" i="46"/>
  <c r="R53" i="46"/>
  <c r="Q53" i="46"/>
  <c r="P53" i="46"/>
  <c r="V52" i="46"/>
  <c r="U52" i="46"/>
  <c r="T52" i="46"/>
  <c r="S52" i="46"/>
  <c r="R52" i="46"/>
  <c r="Q52" i="46"/>
  <c r="P52" i="46"/>
  <c r="U49" i="46"/>
  <c r="T49" i="46"/>
  <c r="AN48" i="46" s="1"/>
  <c r="S49" i="46"/>
  <c r="R49" i="46"/>
  <c r="Q49" i="46"/>
  <c r="P49" i="46"/>
  <c r="V48" i="46"/>
  <c r="Y48" i="46" s="1"/>
  <c r="U48" i="46"/>
  <c r="T48" i="46"/>
  <c r="S48" i="46"/>
  <c r="R48" i="46"/>
  <c r="Q48" i="46"/>
  <c r="P48" i="46"/>
  <c r="U45" i="46"/>
  <c r="Y45" i="46" s="1"/>
  <c r="T45" i="46"/>
  <c r="S45" i="46"/>
  <c r="R45" i="46"/>
  <c r="Q45" i="46"/>
  <c r="P45" i="46"/>
  <c r="V44" i="46"/>
  <c r="Y44" i="46" s="1"/>
  <c r="U44" i="46"/>
  <c r="T44" i="46"/>
  <c r="S44" i="46"/>
  <c r="R44" i="46"/>
  <c r="Q44" i="46"/>
  <c r="P44" i="46"/>
  <c r="U41" i="46"/>
  <c r="T41" i="46"/>
  <c r="S41" i="46"/>
  <c r="R41" i="46"/>
  <c r="Q41" i="46"/>
  <c r="P41" i="46"/>
  <c r="V40" i="46"/>
  <c r="U40" i="46"/>
  <c r="T40" i="46"/>
  <c r="S40" i="46"/>
  <c r="R40" i="46"/>
  <c r="Q40" i="46"/>
  <c r="P40" i="46"/>
  <c r="U35" i="46"/>
  <c r="Y35" i="46" s="1"/>
  <c r="T35" i="46"/>
  <c r="S35" i="46"/>
  <c r="R35" i="46"/>
  <c r="Q35" i="46"/>
  <c r="P35" i="46"/>
  <c r="V34" i="46"/>
  <c r="Y34" i="46" s="1"/>
  <c r="U34" i="46"/>
  <c r="T34" i="46"/>
  <c r="S34" i="46"/>
  <c r="R34" i="46"/>
  <c r="Q34" i="46"/>
  <c r="P34" i="46"/>
  <c r="U31" i="46"/>
  <c r="X30" i="46" s="1"/>
  <c r="T31" i="46"/>
  <c r="S31" i="46"/>
  <c r="R31" i="46"/>
  <c r="Q31" i="46"/>
  <c r="P31" i="46"/>
  <c r="V30" i="46"/>
  <c r="U30" i="46"/>
  <c r="T30" i="46"/>
  <c r="S30" i="46"/>
  <c r="R30" i="46"/>
  <c r="Q30" i="46"/>
  <c r="P30" i="46"/>
  <c r="U27" i="46"/>
  <c r="T27" i="46"/>
  <c r="S27" i="46"/>
  <c r="R27" i="46"/>
  <c r="Q27" i="46"/>
  <c r="P27" i="46"/>
  <c r="V26" i="46"/>
  <c r="U26" i="46"/>
  <c r="T26" i="46"/>
  <c r="S26" i="46"/>
  <c r="R26" i="46"/>
  <c r="Q26" i="46"/>
  <c r="P26" i="46"/>
  <c r="AI26" i="46" s="1"/>
  <c r="W23" i="46"/>
  <c r="U23" i="46"/>
  <c r="T23" i="46"/>
  <c r="AN22" i="46" s="1"/>
  <c r="S23" i="46"/>
  <c r="R23" i="46"/>
  <c r="Q23" i="46"/>
  <c r="P23" i="46"/>
  <c r="V22" i="46"/>
  <c r="U22" i="46"/>
  <c r="T22" i="46"/>
  <c r="S22" i="46"/>
  <c r="R22" i="46"/>
  <c r="Q22" i="46"/>
  <c r="P22" i="46"/>
  <c r="AI22" i="46" s="1"/>
  <c r="U19" i="46"/>
  <c r="T19" i="46"/>
  <c r="S19" i="46"/>
  <c r="R19" i="46"/>
  <c r="Q19" i="46"/>
  <c r="P19" i="46"/>
  <c r="W18" i="46"/>
  <c r="V18" i="46"/>
  <c r="U18" i="46"/>
  <c r="T18" i="46"/>
  <c r="S18" i="46"/>
  <c r="R18" i="46"/>
  <c r="Q18" i="46"/>
  <c r="P18" i="46"/>
  <c r="AI18" i="46" s="1"/>
  <c r="U15" i="46"/>
  <c r="X14" i="46" s="1"/>
  <c r="T15" i="46"/>
  <c r="S15" i="46"/>
  <c r="R15" i="46"/>
  <c r="Q15" i="46"/>
  <c r="P15" i="46"/>
  <c r="V14" i="46"/>
  <c r="U14" i="46"/>
  <c r="T14" i="46"/>
  <c r="S14" i="46"/>
  <c r="R14" i="46"/>
  <c r="Q14" i="46"/>
  <c r="P14" i="46"/>
  <c r="Y11" i="46"/>
  <c r="U11" i="46"/>
  <c r="T11" i="46"/>
  <c r="AN10" i="46" s="1"/>
  <c r="S11" i="46"/>
  <c r="R11" i="46"/>
  <c r="Q11" i="46"/>
  <c r="P11" i="46"/>
  <c r="V10" i="46"/>
  <c r="U10" i="46"/>
  <c r="T10" i="46"/>
  <c r="S10" i="46"/>
  <c r="R10" i="46"/>
  <c r="Q10" i="46"/>
  <c r="P10" i="46"/>
  <c r="Y7" i="46"/>
  <c r="U7" i="46"/>
  <c r="X6" i="46" s="1"/>
  <c r="T7" i="46"/>
  <c r="S7" i="46"/>
  <c r="R7" i="46"/>
  <c r="AP6" i="46" s="1"/>
  <c r="Q7" i="46"/>
  <c r="P7" i="46"/>
  <c r="V6" i="46"/>
  <c r="U6" i="46"/>
  <c r="AD6" i="46" s="1"/>
  <c r="T6" i="46"/>
  <c r="AE6" i="46" s="1"/>
  <c r="S6" i="46"/>
  <c r="AF6" i="46" s="1"/>
  <c r="R6" i="46"/>
  <c r="AG6" i="46" s="1"/>
  <c r="Q6" i="46"/>
  <c r="AH6" i="46" s="1"/>
  <c r="P6" i="46"/>
  <c r="AI6" i="46" s="1"/>
  <c r="V2" i="46"/>
  <c r="W87" i="46" s="1"/>
  <c r="T3" i="46"/>
  <c r="T2" i="46"/>
  <c r="S3" i="46"/>
  <c r="S2" i="46"/>
  <c r="R3" i="46"/>
  <c r="R2" i="46"/>
  <c r="Q3" i="46"/>
  <c r="Q2" i="46"/>
  <c r="P3" i="46"/>
  <c r="P2" i="46"/>
  <c r="Y3" i="46"/>
  <c r="W3" i="46"/>
  <c r="U3" i="46"/>
  <c r="X2" i="46" s="1"/>
  <c r="U2" i="46"/>
  <c r="X20" i="46"/>
  <c r="O36" i="62"/>
  <c r="N36" i="62"/>
  <c r="M36" i="62"/>
  <c r="L36" i="62"/>
  <c r="K36" i="62"/>
  <c r="J36" i="62"/>
  <c r="I36" i="62"/>
  <c r="O35" i="62"/>
  <c r="N35" i="62"/>
  <c r="M35" i="62"/>
  <c r="L35" i="62"/>
  <c r="K35" i="62"/>
  <c r="J35" i="62"/>
  <c r="I35" i="62"/>
  <c r="O34" i="62"/>
  <c r="N34" i="62"/>
  <c r="M34" i="62"/>
  <c r="L34" i="62"/>
  <c r="K34" i="62"/>
  <c r="J34" i="62"/>
  <c r="I34" i="62"/>
  <c r="O33" i="62"/>
  <c r="N33" i="62"/>
  <c r="M33" i="62"/>
  <c r="L33" i="62"/>
  <c r="K33" i="62"/>
  <c r="J33" i="62"/>
  <c r="I33" i="62"/>
  <c r="O32" i="62"/>
  <c r="N32" i="62"/>
  <c r="M32" i="62"/>
  <c r="L32" i="62"/>
  <c r="K32" i="62"/>
  <c r="J32" i="62"/>
  <c r="I32" i="62"/>
  <c r="X443" i="62"/>
  <c r="W445" i="62"/>
  <c r="X442" i="62"/>
  <c r="W444" i="62"/>
  <c r="U441" i="62"/>
  <c r="X434" i="62"/>
  <c r="W436" i="62"/>
  <c r="X433" i="62"/>
  <c r="W435" i="62"/>
  <c r="U432" i="62"/>
  <c r="X425" i="62"/>
  <c r="W427" i="62"/>
  <c r="X424" i="62"/>
  <c r="W426" i="62"/>
  <c r="U423" i="62"/>
  <c r="X416" i="62"/>
  <c r="W418" i="62"/>
  <c r="X415" i="62"/>
  <c r="W417" i="62"/>
  <c r="U414" i="62"/>
  <c r="X406" i="62"/>
  <c r="W407" i="62"/>
  <c r="X405" i="62"/>
  <c r="W406" i="62"/>
  <c r="U403" i="62"/>
  <c r="X397" i="62"/>
  <c r="W398" i="62"/>
  <c r="X396" i="62"/>
  <c r="W397" i="62"/>
  <c r="U394" i="62"/>
  <c r="X388" i="62"/>
  <c r="W389" i="62"/>
  <c r="X387" i="62"/>
  <c r="W388" i="62"/>
  <c r="U385" i="62"/>
  <c r="X379" i="62"/>
  <c r="W380" i="62"/>
  <c r="X378" i="62"/>
  <c r="W379" i="62"/>
  <c r="U376" i="62"/>
  <c r="X370" i="62"/>
  <c r="W370" i="62"/>
  <c r="X369" i="62"/>
  <c r="W369" i="62"/>
  <c r="U364" i="62"/>
  <c r="X361" i="62"/>
  <c r="W361" i="62"/>
  <c r="X360" i="62"/>
  <c r="W360" i="62"/>
  <c r="U355" i="62"/>
  <c r="X352" i="62"/>
  <c r="W352" i="62"/>
  <c r="X351" i="62"/>
  <c r="W351" i="62"/>
  <c r="U346" i="62"/>
  <c r="X343" i="62"/>
  <c r="W343" i="62"/>
  <c r="X342" i="62"/>
  <c r="W342" i="62"/>
  <c r="U337" i="62"/>
  <c r="X334" i="62"/>
  <c r="W334" i="62"/>
  <c r="X333" i="62"/>
  <c r="W333" i="62"/>
  <c r="U327" i="62"/>
  <c r="X325" i="62"/>
  <c r="W325" i="62"/>
  <c r="X324" i="62"/>
  <c r="W324" i="62"/>
  <c r="U318" i="62"/>
  <c r="U218" i="62"/>
  <c r="T218" i="62"/>
  <c r="S218" i="62"/>
  <c r="R218" i="62"/>
  <c r="Q218" i="62"/>
  <c r="P218" i="62"/>
  <c r="U211" i="62"/>
  <c r="T211" i="62"/>
  <c r="S211" i="62"/>
  <c r="R211" i="62"/>
  <c r="Q211" i="62"/>
  <c r="P211" i="62"/>
  <c r="V211" i="62" s="1"/>
  <c r="U204" i="62"/>
  <c r="T204" i="62"/>
  <c r="S204" i="62"/>
  <c r="R204" i="62"/>
  <c r="Q204" i="62"/>
  <c r="P204" i="62"/>
  <c r="U197" i="62"/>
  <c r="T197" i="62"/>
  <c r="S197" i="62"/>
  <c r="R197" i="62"/>
  <c r="Q197" i="62"/>
  <c r="P197" i="62"/>
  <c r="V197" i="62" s="1"/>
  <c r="U187" i="62"/>
  <c r="T187" i="62"/>
  <c r="S187" i="62"/>
  <c r="R187" i="62"/>
  <c r="Q187" i="62"/>
  <c r="P187" i="62"/>
  <c r="U180" i="62"/>
  <c r="T180" i="62"/>
  <c r="S180" i="62"/>
  <c r="AB180" i="62" s="1"/>
  <c r="R180" i="62"/>
  <c r="Q180" i="62"/>
  <c r="P180" i="62"/>
  <c r="U173" i="62"/>
  <c r="T173" i="62"/>
  <c r="S173" i="62"/>
  <c r="R173" i="62"/>
  <c r="Q173" i="62"/>
  <c r="P173" i="62"/>
  <c r="U165" i="62"/>
  <c r="T165" i="62"/>
  <c r="S165" i="62"/>
  <c r="R165" i="62"/>
  <c r="AC165" i="62" s="1"/>
  <c r="Q165" i="62"/>
  <c r="P165" i="62"/>
  <c r="AE165" i="62" s="1"/>
  <c r="U158" i="62"/>
  <c r="AB159" i="62" s="1"/>
  <c r="T158" i="62"/>
  <c r="S158" i="62"/>
  <c r="R158" i="62"/>
  <c r="AC158" i="62" s="1"/>
  <c r="Q158" i="62"/>
  <c r="P158" i="62"/>
  <c r="U148" i="62"/>
  <c r="T148" i="62"/>
  <c r="S148" i="62"/>
  <c r="R148" i="62"/>
  <c r="AC148" i="62" s="1"/>
  <c r="Q148" i="62"/>
  <c r="P148" i="62"/>
  <c r="U141" i="62"/>
  <c r="T141" i="62"/>
  <c r="S141" i="62"/>
  <c r="R141" i="62"/>
  <c r="Q141" i="62"/>
  <c r="P141" i="62"/>
  <c r="AE141" i="62" s="1"/>
  <c r="U134" i="62"/>
  <c r="T134" i="62"/>
  <c r="S134" i="62"/>
  <c r="R134" i="62"/>
  <c r="Q134" i="62"/>
  <c r="P134" i="62"/>
  <c r="V134" i="62" s="1"/>
  <c r="U127" i="62"/>
  <c r="T127" i="62"/>
  <c r="S127" i="62"/>
  <c r="R127" i="62"/>
  <c r="Q127" i="62"/>
  <c r="AD127" i="62" s="1"/>
  <c r="P127" i="62"/>
  <c r="AE127" i="62" s="1"/>
  <c r="U120" i="62"/>
  <c r="T120" i="62"/>
  <c r="S120" i="62"/>
  <c r="AB120" i="62" s="1"/>
  <c r="R120" i="62"/>
  <c r="Q120" i="62"/>
  <c r="AD120" i="62" s="1"/>
  <c r="P120" i="62"/>
  <c r="U108" i="62"/>
  <c r="T108" i="62"/>
  <c r="S108" i="62"/>
  <c r="R108" i="62"/>
  <c r="Q108" i="62"/>
  <c r="P108" i="62"/>
  <c r="AE108" i="62" s="1"/>
  <c r="U101" i="62"/>
  <c r="T101" i="62"/>
  <c r="S101" i="62"/>
  <c r="R101" i="62"/>
  <c r="Q101" i="62"/>
  <c r="P101" i="62"/>
  <c r="V101" i="62" s="1"/>
  <c r="U94" i="62"/>
  <c r="T94" i="62"/>
  <c r="S94" i="62"/>
  <c r="R94" i="62"/>
  <c r="Q94" i="62"/>
  <c r="P94" i="62"/>
  <c r="U87" i="62"/>
  <c r="T87" i="62"/>
  <c r="S87" i="62"/>
  <c r="R87" i="62"/>
  <c r="Q87" i="62"/>
  <c r="P87" i="62"/>
  <c r="V87" i="62" s="1"/>
  <c r="U80" i="62"/>
  <c r="T80" i="62"/>
  <c r="S80" i="62"/>
  <c r="R80" i="62"/>
  <c r="Q80" i="62"/>
  <c r="AD80" i="62" s="1"/>
  <c r="P80" i="62"/>
  <c r="U71" i="62"/>
  <c r="T71" i="62"/>
  <c r="S71" i="62"/>
  <c r="R71" i="62"/>
  <c r="Q71" i="62"/>
  <c r="P71" i="62"/>
  <c r="V71" i="62" s="1"/>
  <c r="U64" i="62"/>
  <c r="T64" i="62"/>
  <c r="S64" i="62"/>
  <c r="R64" i="62"/>
  <c r="Q64" i="62"/>
  <c r="P64" i="62"/>
  <c r="AE64" i="62" s="1"/>
  <c r="U57" i="62"/>
  <c r="T57" i="62"/>
  <c r="S57" i="62"/>
  <c r="R57" i="62"/>
  <c r="Q57" i="62"/>
  <c r="P57" i="62"/>
  <c r="U50" i="62"/>
  <c r="T50" i="62"/>
  <c r="S50" i="62"/>
  <c r="R50" i="62"/>
  <c r="AC50" i="62" s="1"/>
  <c r="Q50" i="62"/>
  <c r="P50" i="62"/>
  <c r="U31" i="62"/>
  <c r="T31" i="62"/>
  <c r="S31" i="62"/>
  <c r="R31" i="62"/>
  <c r="Q31" i="62"/>
  <c r="P31" i="62"/>
  <c r="U23" i="62"/>
  <c r="T23" i="62"/>
  <c r="S23" i="62"/>
  <c r="R23" i="62"/>
  <c r="Q23" i="62"/>
  <c r="P23" i="62"/>
  <c r="V23" i="62" s="1"/>
  <c r="U16" i="62"/>
  <c r="T16" i="62"/>
  <c r="S16" i="62"/>
  <c r="R16" i="62"/>
  <c r="Q16" i="62"/>
  <c r="P16" i="62"/>
  <c r="U9" i="62"/>
  <c r="T9" i="62"/>
  <c r="S9" i="62"/>
  <c r="R9" i="62"/>
  <c r="Q9" i="62"/>
  <c r="P9" i="62"/>
  <c r="V9" i="62" s="1"/>
  <c r="AI2" i="62" l="1"/>
  <c r="AI4" i="62"/>
  <c r="AI6" i="62"/>
  <c r="AI7" i="62"/>
  <c r="AE3" i="62"/>
  <c r="AE5" i="62"/>
  <c r="AF2" i="62"/>
  <c r="AK2" i="62" s="1"/>
  <c r="AF4" i="62"/>
  <c r="AK4" i="62" s="1"/>
  <c r="AF6" i="62"/>
  <c r="AK6" i="62" s="1"/>
  <c r="AF7" i="62"/>
  <c r="AK7" i="62" s="1"/>
  <c r="AE308" i="62"/>
  <c r="AJ308" i="62" s="1"/>
  <c r="AF303" i="62"/>
  <c r="AI305" i="62"/>
  <c r="AI307" i="62"/>
  <c r="AF307" i="62"/>
  <c r="AJ307" i="62" s="1"/>
  <c r="AJ305" i="62"/>
  <c r="AE303" i="62"/>
  <c r="AK307" i="62"/>
  <c r="AK303" i="62"/>
  <c r="AG305" i="62"/>
  <c r="AI308" i="62"/>
  <c r="AH303" i="62"/>
  <c r="AL303" i="62" s="1"/>
  <c r="AJ304" i="62"/>
  <c r="AJ306" i="62"/>
  <c r="AH307" i="62"/>
  <c r="AL307" i="62" s="1"/>
  <c r="AG304" i="62"/>
  <c r="AL304" i="62" s="1"/>
  <c r="AG306" i="62"/>
  <c r="AL306" i="62" s="1"/>
  <c r="AG308" i="62"/>
  <c r="AL308" i="62" s="1"/>
  <c r="AL301" i="62"/>
  <c r="AL299" i="62"/>
  <c r="AL296" i="62"/>
  <c r="AL297" i="62"/>
  <c r="AJ299" i="62"/>
  <c r="AK299" i="62"/>
  <c r="AJ298" i="62"/>
  <c r="AL298" i="62"/>
  <c r="AJ296" i="62"/>
  <c r="AL300" i="62"/>
  <c r="AK297" i="62"/>
  <c r="AI276" i="62"/>
  <c r="AI290" i="62"/>
  <c r="AJ275" i="62"/>
  <c r="AJ282" i="62"/>
  <c r="AJ290" i="62"/>
  <c r="AJ297" i="62"/>
  <c r="AK282" i="62"/>
  <c r="AK289" i="62"/>
  <c r="AK296" i="62"/>
  <c r="AI283" i="62"/>
  <c r="AI297" i="62"/>
  <c r="AI238" i="62"/>
  <c r="AI245" i="62"/>
  <c r="AI252" i="62"/>
  <c r="AJ238" i="62"/>
  <c r="AJ245" i="62"/>
  <c r="AJ252" i="62"/>
  <c r="AJ259" i="62"/>
  <c r="AJ266" i="62"/>
  <c r="AI259" i="62"/>
  <c r="AK237" i="62"/>
  <c r="AK244" i="62"/>
  <c r="AK258" i="62"/>
  <c r="AI266" i="62"/>
  <c r="AI226" i="62"/>
  <c r="AJ218" i="62"/>
  <c r="AJ225" i="62"/>
  <c r="AI219" i="62"/>
  <c r="AK226" i="62"/>
  <c r="AJ198" i="62"/>
  <c r="AJ205" i="62"/>
  <c r="AJ212" i="62"/>
  <c r="AI212" i="62"/>
  <c r="AK212" i="62"/>
  <c r="AI198" i="62"/>
  <c r="AI205" i="62"/>
  <c r="U269" i="62"/>
  <c r="P270" i="62"/>
  <c r="V270" i="62" s="1"/>
  <c r="Q268" i="62"/>
  <c r="Q266" i="62"/>
  <c r="P268" i="62"/>
  <c r="V268" i="62" s="1"/>
  <c r="S267" i="62"/>
  <c r="S269" i="62"/>
  <c r="S266" i="62"/>
  <c r="P267" i="62"/>
  <c r="V267" i="62" s="1"/>
  <c r="T267" i="62"/>
  <c r="R268" i="62"/>
  <c r="P269" i="62"/>
  <c r="V269" i="62" s="1"/>
  <c r="T269" i="62"/>
  <c r="Q270" i="62"/>
  <c r="P266" i="62"/>
  <c r="V266" i="62" s="1"/>
  <c r="T266" i="62"/>
  <c r="Q267" i="62"/>
  <c r="S268" i="62"/>
  <c r="Q269" i="62"/>
  <c r="R270" i="62"/>
  <c r="R267" i="62"/>
  <c r="T268" i="62"/>
  <c r="R269" i="62"/>
  <c r="S270" i="62"/>
  <c r="AC120" i="62"/>
  <c r="AA159" i="62"/>
  <c r="AA109" i="62"/>
  <c r="AB109" i="62"/>
  <c r="AB134" i="62"/>
  <c r="AB142" i="62"/>
  <c r="AB148" i="62"/>
  <c r="AB165" i="62"/>
  <c r="AB188" i="62"/>
  <c r="AC102" i="62"/>
  <c r="AC108" i="62"/>
  <c r="AC127" i="62"/>
  <c r="AB102" i="62"/>
  <c r="AB108" i="62"/>
  <c r="AB121" i="62"/>
  <c r="AB141" i="62"/>
  <c r="AB149" i="62"/>
  <c r="AB158" i="62"/>
  <c r="AG120" i="62"/>
  <c r="V120" i="62"/>
  <c r="AC121" i="62" s="1"/>
  <c r="AA121" i="62"/>
  <c r="AC135" i="62"/>
  <c r="AG134" i="62"/>
  <c r="AC141" i="62"/>
  <c r="V148" i="62"/>
  <c r="AC149" i="62" s="1"/>
  <c r="AE148" i="62"/>
  <c r="AA149" i="62"/>
  <c r="AG148" i="62"/>
  <c r="AG165" i="62"/>
  <c r="AA166" i="62"/>
  <c r="AC173" i="62"/>
  <c r="AG180" i="62"/>
  <c r="AC187" i="62"/>
  <c r="AA135" i="62"/>
  <c r="AA181" i="62"/>
  <c r="AB174" i="62"/>
  <c r="AB135" i="62"/>
  <c r="AB181" i="62"/>
  <c r="AB128" i="62"/>
  <c r="AA188" i="62"/>
  <c r="AB127" i="62"/>
  <c r="AD134" i="62"/>
  <c r="AB166" i="62"/>
  <c r="AB173" i="62"/>
  <c r="AB187" i="62"/>
  <c r="AG108" i="62"/>
  <c r="AA128" i="62"/>
  <c r="AC134" i="62"/>
  <c r="AA142" i="62"/>
  <c r="AG141" i="62"/>
  <c r="AG158" i="62"/>
  <c r="AA174" i="62"/>
  <c r="AC180" i="62"/>
  <c r="AG187" i="62"/>
  <c r="AJ98" i="62"/>
  <c r="AB87" i="62"/>
  <c r="AB101" i="62"/>
  <c r="AK98" i="62"/>
  <c r="AC80" i="62"/>
  <c r="AG87" i="62"/>
  <c r="AC94" i="62"/>
  <c r="AA102" i="62"/>
  <c r="AJ84" i="62"/>
  <c r="AJ91" i="62"/>
  <c r="AB50" i="62"/>
  <c r="AD69" i="62"/>
  <c r="AB80" i="62"/>
  <c r="AD87" i="62"/>
  <c r="AB94" i="62"/>
  <c r="AG101" i="62"/>
  <c r="AC99" i="62"/>
  <c r="AJ54" i="62"/>
  <c r="AJ61" i="62"/>
  <c r="AA80" i="62"/>
  <c r="AC87" i="62"/>
  <c r="AA92" i="62"/>
  <c r="AB92" i="62"/>
  <c r="AA94" i="62"/>
  <c r="AG99" i="62"/>
  <c r="AC101" i="62"/>
  <c r="AG50" i="62"/>
  <c r="AA64" i="62"/>
  <c r="AC71" i="62"/>
  <c r="AJ46" i="62"/>
  <c r="AJ47" i="62"/>
  <c r="AK54" i="62"/>
  <c r="AG80" i="62"/>
  <c r="AA85" i="62"/>
  <c r="AE85" i="62"/>
  <c r="AA87" i="62"/>
  <c r="AE87" i="62"/>
  <c r="AK91" i="62"/>
  <c r="AC92" i="62"/>
  <c r="AD99" i="62"/>
  <c r="AD101" i="62"/>
  <c r="AD85" i="62"/>
  <c r="AB57" i="62"/>
  <c r="AB71" i="62"/>
  <c r="AK46" i="62"/>
  <c r="AB85" i="62"/>
  <c r="AA99" i="62"/>
  <c r="AE99" i="62"/>
  <c r="AE101" i="62"/>
  <c r="AC57" i="62"/>
  <c r="AB64" i="62"/>
  <c r="AD71" i="62"/>
  <c r="AA71" i="62"/>
  <c r="AK84" i="62"/>
  <c r="AC85" i="62"/>
  <c r="AG85" i="62"/>
  <c r="AB99" i="62"/>
  <c r="AA69" i="62"/>
  <c r="AK47" i="62"/>
  <c r="AK61" i="62"/>
  <c r="AC62" i="62"/>
  <c r="AC64" i="62"/>
  <c r="AJ68" i="62"/>
  <c r="AB69" i="62"/>
  <c r="AJ75" i="62"/>
  <c r="AJ76" i="62"/>
  <c r="AA50" i="62"/>
  <c r="AG55" i="62"/>
  <c r="AG57" i="62"/>
  <c r="AB62" i="62"/>
  <c r="AA55" i="62"/>
  <c r="AA57" i="62"/>
  <c r="AK68" i="62"/>
  <c r="AC69" i="62"/>
  <c r="AK75" i="62"/>
  <c r="AK76" i="62"/>
  <c r="AC55" i="62"/>
  <c r="AB55" i="62"/>
  <c r="AA62" i="62"/>
  <c r="AE62" i="62"/>
  <c r="AG23" i="62"/>
  <c r="AK27" i="62"/>
  <c r="AK28" i="62"/>
  <c r="AB31" i="62"/>
  <c r="AA23" i="62"/>
  <c r="AA31" i="62"/>
  <c r="AC31" i="62"/>
  <c r="AG31" i="62"/>
  <c r="AB21" i="62"/>
  <c r="AB23" i="62"/>
  <c r="AJ35" i="62"/>
  <c r="AJ36" i="62"/>
  <c r="AC23" i="62"/>
  <c r="AK35" i="62"/>
  <c r="AK36" i="62"/>
  <c r="AC16" i="62"/>
  <c r="AG21" i="62"/>
  <c r="AG16" i="62"/>
  <c r="AD21" i="62"/>
  <c r="AC21" i="62"/>
  <c r="AD23" i="62"/>
  <c r="AJ27" i="62"/>
  <c r="AJ28" i="62"/>
  <c r="AA16" i="62"/>
  <c r="AA21" i="62"/>
  <c r="AB16" i="62"/>
  <c r="AJ13" i="62"/>
  <c r="AJ20" i="62"/>
  <c r="AK20" i="62"/>
  <c r="AI20" i="62"/>
  <c r="AI21" i="62"/>
  <c r="AI18" i="62"/>
  <c r="AI19" i="62"/>
  <c r="AB14" i="62"/>
  <c r="AA14" i="62"/>
  <c r="AC9" i="62"/>
  <c r="AK13" i="62"/>
  <c r="AG14" i="62"/>
  <c r="AB9" i="62"/>
  <c r="AC14" i="62"/>
  <c r="AD9" i="62"/>
  <c r="AG9" i="62"/>
  <c r="AA9" i="62"/>
  <c r="AI13" i="62"/>
  <c r="X9" i="62"/>
  <c r="AN186" i="46"/>
  <c r="AN192" i="46"/>
  <c r="AN196" i="46"/>
  <c r="AN200" i="46"/>
  <c r="AN208" i="46"/>
  <c r="AN216" i="46"/>
  <c r="AC200" i="46"/>
  <c r="AF200" i="46" s="1"/>
  <c r="AN204" i="46"/>
  <c r="AN212" i="46"/>
  <c r="AN220" i="46"/>
  <c r="AN182" i="46"/>
  <c r="AN178" i="46"/>
  <c r="AN174" i="46"/>
  <c r="AQ170" i="46"/>
  <c r="AN166" i="46"/>
  <c r="AN162" i="46"/>
  <c r="AQ162" i="46"/>
  <c r="AN158" i="46"/>
  <c r="AC148" i="46"/>
  <c r="AN148" i="46"/>
  <c r="AN144" i="46"/>
  <c r="W144" i="46"/>
  <c r="AN136" i="46"/>
  <c r="AN132" i="46"/>
  <c r="AN128" i="46"/>
  <c r="AN124" i="46"/>
  <c r="AN120" i="46"/>
  <c r="AQ120" i="46"/>
  <c r="AN116" i="46"/>
  <c r="W110" i="46"/>
  <c r="AD110" i="46" s="1"/>
  <c r="AN106" i="46"/>
  <c r="AN102" i="46"/>
  <c r="AQ102" i="46"/>
  <c r="AN94" i="46"/>
  <c r="AQ94" i="46"/>
  <c r="AN90" i="46"/>
  <c r="Y87" i="46"/>
  <c r="Y79" i="46"/>
  <c r="Y73" i="46"/>
  <c r="AN78" i="46"/>
  <c r="AP78" i="46"/>
  <c r="AN68" i="46"/>
  <c r="AN64" i="46"/>
  <c r="W60" i="46"/>
  <c r="AD60" i="46" s="1"/>
  <c r="AN60" i="46"/>
  <c r="AP56" i="46"/>
  <c r="AN44" i="46"/>
  <c r="AP40" i="46"/>
  <c r="AN40" i="46"/>
  <c r="W34" i="46"/>
  <c r="AD34" i="46" s="1"/>
  <c r="AN34" i="46"/>
  <c r="AN30" i="46"/>
  <c r="AN26" i="46"/>
  <c r="AN18" i="46"/>
  <c r="AF18" i="46"/>
  <c r="AN14" i="46"/>
  <c r="AO6" i="46"/>
  <c r="AN6" i="46"/>
  <c r="AI224" i="46"/>
  <c r="AH224" i="46"/>
  <c r="X224" i="46"/>
  <c r="AE2" i="46"/>
  <c r="AF14" i="46"/>
  <c r="AO14" i="46"/>
  <c r="AO30" i="46"/>
  <c r="AC40" i="46"/>
  <c r="AF40" i="46" s="1"/>
  <c r="W52" i="46"/>
  <c r="AC56" i="46"/>
  <c r="AO56" i="46"/>
  <c r="AC64" i="46"/>
  <c r="AH64" i="46" s="1"/>
  <c r="AM64" i="46"/>
  <c r="AP72" i="46"/>
  <c r="W73" i="46"/>
  <c r="AC78" i="46"/>
  <c r="AP86" i="46"/>
  <c r="AR124" i="46"/>
  <c r="W178" i="46"/>
  <c r="AD178" i="46" s="1"/>
  <c r="W208" i="46"/>
  <c r="AD208" i="46" s="1"/>
  <c r="AP212" i="46"/>
  <c r="W216" i="46"/>
  <c r="AD216" i="46" s="1"/>
  <c r="AO10" i="46"/>
  <c r="AP22" i="46"/>
  <c r="AG26" i="46"/>
  <c r="AC26" i="46"/>
  <c r="AF30" i="46"/>
  <c r="AP34" i="46"/>
  <c r="W48" i="46"/>
  <c r="W56" i="46"/>
  <c r="AC72" i="46"/>
  <c r="AQ90" i="46"/>
  <c r="AQ98" i="46"/>
  <c r="AQ116" i="46"/>
  <c r="AQ124" i="46"/>
  <c r="AQ166" i="46"/>
  <c r="AR166" i="46"/>
  <c r="AO204" i="46"/>
  <c r="AO212" i="46"/>
  <c r="AP18" i="46"/>
  <c r="W19" i="46"/>
  <c r="AG22" i="46"/>
  <c r="AR26" i="46"/>
  <c r="AO44" i="46"/>
  <c r="AO52" i="46"/>
  <c r="AO60" i="46"/>
  <c r="AQ64" i="46"/>
  <c r="AP68" i="46"/>
  <c r="AP182" i="46"/>
  <c r="AP192" i="46"/>
  <c r="AP208" i="46"/>
  <c r="X137" i="46"/>
  <c r="AR136" i="46"/>
  <c r="X155" i="46"/>
  <c r="AR154" i="46"/>
  <c r="AM30" i="46"/>
  <c r="AC6" i="46"/>
  <c r="Y6" i="46" s="1"/>
  <c r="AE10" i="46"/>
  <c r="AR10" i="46"/>
  <c r="W14" i="46"/>
  <c r="AI14" i="46"/>
  <c r="AE14" i="46"/>
  <c r="AE18" i="46"/>
  <c r="AO18" i="46"/>
  <c r="AF22" i="46"/>
  <c r="W22" i="46"/>
  <c r="AO22" i="46"/>
  <c r="AI30" i="46"/>
  <c r="W30" i="46"/>
  <c r="AE30" i="46"/>
  <c r="W41" i="46"/>
  <c r="AC44" i="46"/>
  <c r="W69" i="46"/>
  <c r="AC90" i="46"/>
  <c r="X94" i="46"/>
  <c r="AM94" i="46"/>
  <c r="X102" i="46"/>
  <c r="AM102" i="46"/>
  <c r="X120" i="46"/>
  <c r="AM120" i="46"/>
  <c r="X128" i="46"/>
  <c r="AE128" i="46" s="1"/>
  <c r="AM128" i="46"/>
  <c r="AG148" i="46"/>
  <c r="X162" i="46"/>
  <c r="AM162" i="46"/>
  <c r="X170" i="46"/>
  <c r="AM170" i="46"/>
  <c r="X178" i="46"/>
  <c r="AE178" i="46" s="1"/>
  <c r="AM178" i="46"/>
  <c r="AQ186" i="46"/>
  <c r="AQ14" i="46"/>
  <c r="X187" i="46"/>
  <c r="AR186" i="46"/>
  <c r="X197" i="46"/>
  <c r="AR196" i="46"/>
  <c r="AQ110" i="46"/>
  <c r="AC192" i="46"/>
  <c r="W213" i="46"/>
  <c r="W205" i="46"/>
  <c r="W221" i="46"/>
  <c r="W217" i="46"/>
  <c r="W201" i="46"/>
  <c r="W197" i="46"/>
  <c r="W193" i="46"/>
  <c r="W187" i="46"/>
  <c r="W183" i="46"/>
  <c r="W83" i="46"/>
  <c r="W65" i="46"/>
  <c r="W61" i="46"/>
  <c r="W57" i="46"/>
  <c r="W53" i="46"/>
  <c r="W45" i="46"/>
  <c r="W31" i="46"/>
  <c r="W209" i="46"/>
  <c r="W159" i="46"/>
  <c r="W155" i="46"/>
  <c r="W149" i="46"/>
  <c r="W145" i="46"/>
  <c r="W141" i="46"/>
  <c r="W137" i="46"/>
  <c r="W133" i="46"/>
  <c r="W111" i="46"/>
  <c r="W107" i="46"/>
  <c r="W49" i="46"/>
  <c r="W15" i="46"/>
  <c r="W179" i="46"/>
  <c r="W175" i="46"/>
  <c r="W171" i="46"/>
  <c r="W167" i="46"/>
  <c r="W163" i="46"/>
  <c r="W129" i="46"/>
  <c r="W125" i="46"/>
  <c r="W121" i="46"/>
  <c r="W117" i="46"/>
  <c r="W103" i="46"/>
  <c r="W99" i="46"/>
  <c r="W95" i="46"/>
  <c r="W91" i="46"/>
  <c r="W27" i="46"/>
  <c r="AQ6" i="46"/>
  <c r="AM6" i="46"/>
  <c r="AH10" i="46"/>
  <c r="AD10" i="46"/>
  <c r="X11" i="46"/>
  <c r="AQ10" i="46"/>
  <c r="X10" i="46"/>
  <c r="AM10" i="46"/>
  <c r="AH14" i="46"/>
  <c r="AD14" i="46"/>
  <c r="X15" i="46"/>
  <c r="AR14" i="46"/>
  <c r="X27" i="46"/>
  <c r="AQ26" i="46"/>
  <c r="X26" i="46"/>
  <c r="AM26" i="46"/>
  <c r="AQ30" i="46"/>
  <c r="W35" i="46"/>
  <c r="AO68" i="46"/>
  <c r="X107" i="46"/>
  <c r="AR106" i="46"/>
  <c r="X133" i="46"/>
  <c r="AR132" i="46"/>
  <c r="X141" i="46"/>
  <c r="AR140" i="46"/>
  <c r="X149" i="46"/>
  <c r="AR148" i="46"/>
  <c r="X159" i="46"/>
  <c r="AR158" i="46"/>
  <c r="AD22" i="46"/>
  <c r="W10" i="46"/>
  <c r="AF10" i="46"/>
  <c r="X49" i="46"/>
  <c r="AR48" i="46"/>
  <c r="X111" i="46"/>
  <c r="AR110" i="46"/>
  <c r="X145" i="46"/>
  <c r="AR144" i="46"/>
  <c r="W6" i="46"/>
  <c r="W7" i="46"/>
  <c r="AG10" i="46"/>
  <c r="AC10" i="46"/>
  <c r="Y10" i="46" s="1"/>
  <c r="AP10" i="46"/>
  <c r="W11" i="46"/>
  <c r="AG14" i="46"/>
  <c r="AM14" i="46"/>
  <c r="AH22" i="46"/>
  <c r="AO34" i="46"/>
  <c r="AC48" i="46"/>
  <c r="X65" i="46"/>
  <c r="AO64" i="46"/>
  <c r="AQ72" i="46"/>
  <c r="W79" i="46"/>
  <c r="AD82" i="46"/>
  <c r="AC82" i="46"/>
  <c r="X83" i="46"/>
  <c r="AO82" i="46"/>
  <c r="W90" i="46"/>
  <c r="AD90" i="46" s="1"/>
  <c r="X90" i="46"/>
  <c r="AG90" i="46" s="1"/>
  <c r="AM90" i="46"/>
  <c r="X98" i="46"/>
  <c r="AM98" i="46"/>
  <c r="W106" i="46"/>
  <c r="AD106" i="46" s="1"/>
  <c r="X116" i="46"/>
  <c r="AM116" i="46"/>
  <c r="X124" i="46"/>
  <c r="AM124" i="46"/>
  <c r="W132" i="46"/>
  <c r="AO154" i="46"/>
  <c r="X166" i="46"/>
  <c r="AM166" i="46"/>
  <c r="X175" i="46"/>
  <c r="AQ174" i="46"/>
  <c r="X174" i="46"/>
  <c r="AM174" i="46"/>
  <c r="AO196" i="46"/>
  <c r="AC14" i="46"/>
  <c r="AH18" i="46"/>
  <c r="AD18" i="46"/>
  <c r="X19" i="46"/>
  <c r="AR18" i="46"/>
  <c r="AE22" i="46"/>
  <c r="AF26" i="46"/>
  <c r="W26" i="46"/>
  <c r="AP26" i="46"/>
  <c r="AH30" i="46"/>
  <c r="AD30" i="46"/>
  <c r="X31" i="46"/>
  <c r="AR30" i="46"/>
  <c r="W40" i="46"/>
  <c r="AO40" i="46"/>
  <c r="W44" i="46"/>
  <c r="AD44" i="46" s="1"/>
  <c r="AR44" i="46"/>
  <c r="AQ48" i="46"/>
  <c r="X48" i="46"/>
  <c r="AM48" i="46"/>
  <c r="X53" i="46"/>
  <c r="AR52" i="46"/>
  <c r="X57" i="46"/>
  <c r="AR56" i="46"/>
  <c r="X61" i="46"/>
  <c r="AR60" i="46"/>
  <c r="W64" i="46"/>
  <c r="AD64" i="46" s="1"/>
  <c r="AR64" i="46"/>
  <c r="W68" i="46"/>
  <c r="AE68" i="46" s="1"/>
  <c r="W72" i="46"/>
  <c r="AD72" i="46" s="1"/>
  <c r="AO72" i="46"/>
  <c r="AO78" i="46"/>
  <c r="AR82" i="46"/>
  <c r="W86" i="46"/>
  <c r="AO86" i="46"/>
  <c r="AP90" i="46"/>
  <c r="AC94" i="46"/>
  <c r="AP94" i="46"/>
  <c r="W98" i="46"/>
  <c r="AC98" i="46"/>
  <c r="AP98" i="46"/>
  <c r="AC102" i="46"/>
  <c r="AP102" i="46"/>
  <c r="AC106" i="46"/>
  <c r="AQ106" i="46"/>
  <c r="X106" i="46"/>
  <c r="AM106" i="46"/>
  <c r="X110" i="46"/>
  <c r="AE110" i="46" s="1"/>
  <c r="AM110" i="46"/>
  <c r="AP116" i="46"/>
  <c r="AC120" i="46"/>
  <c r="AP120" i="46"/>
  <c r="AC124" i="46"/>
  <c r="AP124" i="46"/>
  <c r="AC128" i="46"/>
  <c r="AP128" i="46"/>
  <c r="AC132" i="46"/>
  <c r="AQ132" i="46"/>
  <c r="X132" i="46"/>
  <c r="AE132" i="46" s="1"/>
  <c r="AM132" i="46"/>
  <c r="W136" i="46"/>
  <c r="AD136" i="46" s="1"/>
  <c r="AQ136" i="46"/>
  <c r="X136" i="46"/>
  <c r="AM136" i="46"/>
  <c r="AQ140" i="46"/>
  <c r="X140" i="46"/>
  <c r="AM140" i="46"/>
  <c r="AQ144" i="46"/>
  <c r="X144" i="46"/>
  <c r="AE144" i="46" s="1"/>
  <c r="AM144" i="46"/>
  <c r="AQ148" i="46"/>
  <c r="X148" i="46"/>
  <c r="AM148" i="46"/>
  <c r="AQ154" i="46"/>
  <c r="X154" i="46"/>
  <c r="AM154" i="46"/>
  <c r="AQ158" i="46"/>
  <c r="X158" i="46"/>
  <c r="AM158" i="46"/>
  <c r="AP162" i="46"/>
  <c r="AC166" i="46"/>
  <c r="AP166" i="46"/>
  <c r="AC170" i="46"/>
  <c r="AP170" i="46"/>
  <c r="AC174" i="46"/>
  <c r="AP174" i="46"/>
  <c r="AC178" i="46"/>
  <c r="AP178" i="46"/>
  <c r="AC182" i="46"/>
  <c r="X186" i="46"/>
  <c r="AM186" i="46"/>
  <c r="X217" i="46"/>
  <c r="AR216" i="46"/>
  <c r="AP220" i="46"/>
  <c r="AM72" i="46"/>
  <c r="AP14" i="46"/>
  <c r="AG18" i="46"/>
  <c r="AC18" i="46"/>
  <c r="AQ18" i="46"/>
  <c r="X18" i="46"/>
  <c r="AM18" i="46"/>
  <c r="X23" i="46"/>
  <c r="AR22" i="46"/>
  <c r="AE26" i="46"/>
  <c r="AO26" i="46"/>
  <c r="AG30" i="46"/>
  <c r="AC30" i="46"/>
  <c r="X35" i="46"/>
  <c r="AR34" i="46"/>
  <c r="X41" i="46"/>
  <c r="AR40" i="46"/>
  <c r="X45" i="46"/>
  <c r="AQ44" i="46"/>
  <c r="X44" i="46"/>
  <c r="AE44" i="46" s="1"/>
  <c r="AM44" i="46"/>
  <c r="AP48" i="46"/>
  <c r="AC52" i="46"/>
  <c r="AQ52" i="46"/>
  <c r="X52" i="46"/>
  <c r="AM52" i="46"/>
  <c r="AQ56" i="46"/>
  <c r="X56" i="46"/>
  <c r="AE56" i="46" s="1"/>
  <c r="AM56" i="46"/>
  <c r="AQ60" i="46"/>
  <c r="X60" i="46"/>
  <c r="AE60" i="46" s="1"/>
  <c r="AM60" i="46"/>
  <c r="X69" i="46"/>
  <c r="AR68" i="46"/>
  <c r="X73" i="46"/>
  <c r="AR72" i="46"/>
  <c r="W78" i="46"/>
  <c r="X79" i="46"/>
  <c r="AR78" i="46"/>
  <c r="AQ82" i="46"/>
  <c r="X82" i="46"/>
  <c r="AM82" i="46"/>
  <c r="X87" i="46"/>
  <c r="AR86" i="46"/>
  <c r="AO90" i="46"/>
  <c r="W94" i="46"/>
  <c r="AD94" i="46" s="1"/>
  <c r="AO94" i="46"/>
  <c r="AO98" i="46"/>
  <c r="W102" i="46"/>
  <c r="AD102" i="46" s="1"/>
  <c r="AO102" i="46"/>
  <c r="AP106" i="46"/>
  <c r="AC110" i="46"/>
  <c r="AP110" i="46"/>
  <c r="AC116" i="46"/>
  <c r="AO116" i="46"/>
  <c r="W120" i="46"/>
  <c r="AD120" i="46" s="1"/>
  <c r="AO120" i="46"/>
  <c r="W124" i="46"/>
  <c r="AO124" i="46"/>
  <c r="AO128" i="46"/>
  <c r="AP132" i="46"/>
  <c r="AC136" i="46"/>
  <c r="AP136" i="46"/>
  <c r="W140" i="46"/>
  <c r="AD140" i="46" s="1"/>
  <c r="AC140" i="46"/>
  <c r="AH140" i="46" s="1"/>
  <c r="AP140" i="46"/>
  <c r="AC144" i="46"/>
  <c r="AP144" i="46"/>
  <c r="AP148" i="46"/>
  <c r="AC154" i="46"/>
  <c r="AP154" i="46"/>
  <c r="AC158" i="46"/>
  <c r="AF158" i="46" s="1"/>
  <c r="AP158" i="46"/>
  <c r="AC162" i="46"/>
  <c r="AO162" i="46"/>
  <c r="W166" i="46"/>
  <c r="AO166" i="46"/>
  <c r="W170" i="46"/>
  <c r="AO170" i="46"/>
  <c r="W174" i="46"/>
  <c r="AD174" i="46" s="1"/>
  <c r="AO174" i="46"/>
  <c r="AO178" i="46"/>
  <c r="X183" i="46"/>
  <c r="AR182" i="46"/>
  <c r="X193" i="46"/>
  <c r="AR192" i="46"/>
  <c r="X201" i="46"/>
  <c r="AR200" i="46"/>
  <c r="AC212" i="46"/>
  <c r="AC220" i="46"/>
  <c r="AQ208" i="46"/>
  <c r="AC22" i="46"/>
  <c r="AQ22" i="46"/>
  <c r="X22" i="46"/>
  <c r="AM22" i="46"/>
  <c r="AH26" i="46"/>
  <c r="AD26" i="46"/>
  <c r="AP30" i="46"/>
  <c r="AC34" i="46"/>
  <c r="AQ34" i="46"/>
  <c r="X34" i="46"/>
  <c r="AE34" i="46" s="1"/>
  <c r="AM34" i="46"/>
  <c r="AQ40" i="46"/>
  <c r="X40" i="46"/>
  <c r="AM40" i="46"/>
  <c r="AP44" i="46"/>
  <c r="AO48" i="46"/>
  <c r="AP52" i="46"/>
  <c r="AC60" i="46"/>
  <c r="AP60" i="46"/>
  <c r="AP64" i="46"/>
  <c r="AC68" i="46"/>
  <c r="AQ68" i="46"/>
  <c r="AM68" i="46"/>
  <c r="AE72" i="46"/>
  <c r="AQ78" i="46"/>
  <c r="AM78" i="46"/>
  <c r="W82" i="46"/>
  <c r="AP82" i="46"/>
  <c r="AC86" i="46"/>
  <c r="AQ86" i="46"/>
  <c r="AM86" i="46"/>
  <c r="X91" i="46"/>
  <c r="AR90" i="46"/>
  <c r="X95" i="46"/>
  <c r="AR94" i="46"/>
  <c r="X99" i="46"/>
  <c r="AR98" i="46"/>
  <c r="X103" i="46"/>
  <c r="AR102" i="46"/>
  <c r="AO106" i="46"/>
  <c r="AO110" i="46"/>
  <c r="W116" i="46"/>
  <c r="X117" i="46"/>
  <c r="AR116" i="46"/>
  <c r="X121" i="46"/>
  <c r="AR120" i="46"/>
  <c r="X125" i="46"/>
  <c r="X129" i="46"/>
  <c r="AR128" i="46"/>
  <c r="AO136" i="46"/>
  <c r="AO140" i="46"/>
  <c r="AO144" i="46"/>
  <c r="W148" i="46"/>
  <c r="AD148" i="46" s="1"/>
  <c r="AO148" i="46"/>
  <c r="W154" i="46"/>
  <c r="AD154" i="46" s="1"/>
  <c r="W158" i="46"/>
  <c r="AD158" i="46" s="1"/>
  <c r="AO158" i="46"/>
  <c r="W162" i="46"/>
  <c r="AD162" i="46" s="1"/>
  <c r="X163" i="46"/>
  <c r="AR162" i="46"/>
  <c r="X167" i="46"/>
  <c r="X171" i="46"/>
  <c r="AR170" i="46"/>
  <c r="AR174" i="46"/>
  <c r="X179" i="46"/>
  <c r="AR178" i="46"/>
  <c r="W182" i="46"/>
  <c r="AD182" i="46" s="1"/>
  <c r="AQ182" i="46"/>
  <c r="X182" i="46"/>
  <c r="AM182" i="46"/>
  <c r="W192" i="46"/>
  <c r="AD192" i="46" s="1"/>
  <c r="AP204" i="46"/>
  <c r="X221" i="46"/>
  <c r="AR220" i="46"/>
  <c r="AO216" i="46"/>
  <c r="AC186" i="46"/>
  <c r="AP186" i="46"/>
  <c r="AQ192" i="46"/>
  <c r="X192" i="46"/>
  <c r="AE192" i="46" s="1"/>
  <c r="AM192" i="46"/>
  <c r="AQ196" i="46"/>
  <c r="X196" i="46"/>
  <c r="AM196" i="46"/>
  <c r="AQ200" i="46"/>
  <c r="X200" i="46"/>
  <c r="AM200" i="46"/>
  <c r="X205" i="46"/>
  <c r="AR204" i="46"/>
  <c r="AO208" i="46"/>
  <c r="W212" i="46"/>
  <c r="AD212" i="46" s="1"/>
  <c r="X213" i="46"/>
  <c r="AR212" i="46"/>
  <c r="AQ216" i="46"/>
  <c r="X216" i="46"/>
  <c r="AE216" i="46" s="1"/>
  <c r="AM216" i="46"/>
  <c r="AQ220" i="46"/>
  <c r="X220" i="46"/>
  <c r="AM220" i="46"/>
  <c r="AO182" i="46"/>
  <c r="W186" i="46"/>
  <c r="AD186" i="46" s="1"/>
  <c r="AO186" i="46"/>
  <c r="AC196" i="46"/>
  <c r="AF196" i="46" s="1"/>
  <c r="AP196" i="46"/>
  <c r="AP200" i="46"/>
  <c r="AC204" i="46"/>
  <c r="AQ204" i="46"/>
  <c r="X204" i="46"/>
  <c r="AE204" i="46" s="1"/>
  <c r="AM204" i="46"/>
  <c r="X209" i="46"/>
  <c r="AR208" i="46"/>
  <c r="AQ212" i="46"/>
  <c r="X212" i="46"/>
  <c r="AM212" i="46"/>
  <c r="AP216" i="46"/>
  <c r="AO192" i="46"/>
  <c r="W196" i="46"/>
  <c r="AD196" i="46" s="1"/>
  <c r="W200" i="46"/>
  <c r="AD200" i="46" s="1"/>
  <c r="AO200" i="46"/>
  <c r="AC208" i="46"/>
  <c r="AC216" i="46"/>
  <c r="W220" i="46"/>
  <c r="AD220" i="46" s="1"/>
  <c r="AO220" i="46"/>
  <c r="AM208" i="46"/>
  <c r="AH94" i="46"/>
  <c r="AI44" i="46"/>
  <c r="AI64" i="46"/>
  <c r="AG98" i="46"/>
  <c r="AI178" i="46"/>
  <c r="AI72" i="46"/>
  <c r="AF56" i="46"/>
  <c r="AF72" i="46"/>
  <c r="AR6" i="46"/>
  <c r="X7" i="46"/>
  <c r="AM2" i="46"/>
  <c r="X3" i="46"/>
  <c r="AF2" i="46"/>
  <c r="AI2" i="46"/>
  <c r="AO2" i="46"/>
  <c r="AP2" i="46"/>
  <c r="AQ2" i="46"/>
  <c r="AN2" i="46"/>
  <c r="AH2" i="46"/>
  <c r="AD2" i="46"/>
  <c r="AG2" i="46"/>
  <c r="AC2" i="46"/>
  <c r="Y2" i="46" s="1"/>
  <c r="AR2" i="46"/>
  <c r="W2" i="46"/>
  <c r="X134" i="62"/>
  <c r="W218" i="62"/>
  <c r="X71" i="62"/>
  <c r="W31" i="62"/>
  <c r="W127" i="62"/>
  <c r="W165" i="62"/>
  <c r="W180" i="62"/>
  <c r="AD181" i="62" s="1"/>
  <c r="X251" i="62"/>
  <c r="W57" i="62"/>
  <c r="X265" i="62"/>
  <c r="X258" i="62"/>
  <c r="X225" i="62"/>
  <c r="X237" i="62"/>
  <c r="W211" i="62"/>
  <c r="X211" i="62"/>
  <c r="W204" i="62"/>
  <c r="X197" i="62"/>
  <c r="W197" i="62"/>
  <c r="W187" i="62"/>
  <c r="V180" i="62"/>
  <c r="W173" i="62"/>
  <c r="V165" i="62"/>
  <c r="W158" i="62"/>
  <c r="AD159" i="62" s="1"/>
  <c r="W148" i="62"/>
  <c r="W141" i="62"/>
  <c r="AD142" i="62" s="1"/>
  <c r="W134" i="62"/>
  <c r="AD135" i="62" s="1"/>
  <c r="W120" i="62"/>
  <c r="W108" i="62"/>
  <c r="AD109" i="62" s="1"/>
  <c r="X101" i="62"/>
  <c r="W101" i="62"/>
  <c r="AD102" i="62" s="1"/>
  <c r="W94" i="62"/>
  <c r="X87" i="62"/>
  <c r="W87" i="62"/>
  <c r="W80" i="62"/>
  <c r="W71" i="62"/>
  <c r="AE71" i="62" s="1"/>
  <c r="W64" i="62"/>
  <c r="V57" i="62"/>
  <c r="X57" i="62" s="1"/>
  <c r="W50" i="62"/>
  <c r="W23" i="62"/>
  <c r="X23" i="62"/>
  <c r="W16" i="62"/>
  <c r="W9" i="62"/>
  <c r="AE9" i="62" s="1"/>
  <c r="X244" i="62"/>
  <c r="V218" i="62"/>
  <c r="X218" i="62" s="1"/>
  <c r="V204" i="62"/>
  <c r="X204" i="62" s="1"/>
  <c r="V173" i="62"/>
  <c r="AD173" i="62" s="1"/>
  <c r="V187" i="62"/>
  <c r="V141" i="62"/>
  <c r="AD141" i="62" s="1"/>
  <c r="V158" i="62"/>
  <c r="AD158" i="62" s="1"/>
  <c r="V127" i="62"/>
  <c r="V94" i="62"/>
  <c r="X94" i="62" s="1"/>
  <c r="V108" i="62"/>
  <c r="AD108" i="62" s="1"/>
  <c r="V80" i="62"/>
  <c r="X80" i="62" s="1"/>
  <c r="V50" i="62"/>
  <c r="X50" i="62" s="1"/>
  <c r="AF50" i="62" s="1"/>
  <c r="V64" i="62"/>
  <c r="X64" i="62" s="1"/>
  <c r="V16" i="62"/>
  <c r="X16" i="62" s="1"/>
  <c r="V31" i="62"/>
  <c r="X31" i="62" s="1"/>
  <c r="AJ2" i="62" l="1"/>
  <c r="AJ4" i="62"/>
  <c r="AJ7" i="62"/>
  <c r="AJ5" i="62"/>
  <c r="AI5" i="62"/>
  <c r="AJ6" i="62"/>
  <c r="AJ3" i="62"/>
  <c r="AI3" i="62"/>
  <c r="AJ303" i="62"/>
  <c r="AI303" i="62"/>
  <c r="AK308" i="62"/>
  <c r="AK305" i="62"/>
  <c r="AL305" i="62"/>
  <c r="AK306" i="62"/>
  <c r="AK304" i="62"/>
  <c r="AD149" i="62"/>
  <c r="AL128" i="62"/>
  <c r="AI135" i="62"/>
  <c r="AE187" i="62"/>
  <c r="AH102" i="62"/>
  <c r="AE134" i="62"/>
  <c r="AL135" i="62" s="1"/>
  <c r="AD166" i="62"/>
  <c r="AI102" i="62"/>
  <c r="X120" i="62"/>
  <c r="AF120" i="62" s="1"/>
  <c r="X148" i="62"/>
  <c r="AJ149" i="62" s="1"/>
  <c r="AD174" i="62"/>
  <c r="AD148" i="62"/>
  <c r="AL109" i="62"/>
  <c r="AL142" i="62"/>
  <c r="X187" i="62"/>
  <c r="AJ187" i="62" s="1"/>
  <c r="AC188" i="62"/>
  <c r="AK135" i="62"/>
  <c r="AJ134" i="62"/>
  <c r="AD121" i="62"/>
  <c r="X180" i="62"/>
  <c r="AC181" i="62"/>
  <c r="AJ102" i="62"/>
  <c r="AJ135" i="62"/>
  <c r="AD180" i="62"/>
  <c r="AK181" i="62" s="1"/>
  <c r="AH135" i="62"/>
  <c r="AD187" i="62"/>
  <c r="AH134" i="62"/>
  <c r="AL102" i="62"/>
  <c r="AK102" i="62"/>
  <c r="AG135" i="62"/>
  <c r="AF135" i="62"/>
  <c r="AF134" i="62"/>
  <c r="AE135" i="62"/>
  <c r="AK134" i="62"/>
  <c r="AE173" i="62"/>
  <c r="AL174" i="62" s="1"/>
  <c r="X127" i="62"/>
  <c r="AH127" i="62" s="1"/>
  <c r="AC128" i="62"/>
  <c r="X173" i="62"/>
  <c r="AJ173" i="62" s="1"/>
  <c r="AC174" i="62"/>
  <c r="X158" i="62"/>
  <c r="AC159" i="62"/>
  <c r="AF102" i="62"/>
  <c r="AG102" i="62"/>
  <c r="AE102" i="62"/>
  <c r="AD188" i="62"/>
  <c r="X108" i="62"/>
  <c r="AK109" i="62" s="1"/>
  <c r="AC109" i="62"/>
  <c r="X141" i="62"/>
  <c r="AK141" i="62" s="1"/>
  <c r="AC142" i="62"/>
  <c r="X165" i="62"/>
  <c r="AH165" i="62" s="1"/>
  <c r="AC166" i="62"/>
  <c r="AD128" i="62"/>
  <c r="AE158" i="62"/>
  <c r="AL159" i="62" s="1"/>
  <c r="AE120" i="62"/>
  <c r="AL121" i="62" s="1"/>
  <c r="AD165" i="62"/>
  <c r="AE180" i="62"/>
  <c r="AH94" i="62"/>
  <c r="AE80" i="62"/>
  <c r="AH80" i="62"/>
  <c r="AK57" i="62"/>
  <c r="AF101" i="62"/>
  <c r="AF99" i="62"/>
  <c r="AE57" i="62"/>
  <c r="AH87" i="62"/>
  <c r="AK87" i="62"/>
  <c r="AF87" i="62"/>
  <c r="AF85" i="62"/>
  <c r="AK85" i="62"/>
  <c r="AH99" i="62"/>
  <c r="AJ92" i="62"/>
  <c r="AD94" i="62"/>
  <c r="AK80" i="62"/>
  <c r="AF80" i="62"/>
  <c r="AJ85" i="62"/>
  <c r="AK99" i="62"/>
  <c r="AK92" i="62"/>
  <c r="AF92" i="62"/>
  <c r="AF94" i="62"/>
  <c r="AK94" i="62"/>
  <c r="AE94" i="62"/>
  <c r="AD92" i="62"/>
  <c r="AH85" i="62"/>
  <c r="AK101" i="62"/>
  <c r="AH101" i="62"/>
  <c r="AJ87" i="62"/>
  <c r="AH92" i="62"/>
  <c r="AJ101" i="62"/>
  <c r="AJ99" i="62"/>
  <c r="AJ80" i="62"/>
  <c r="AE92" i="62"/>
  <c r="AJ94" i="62"/>
  <c r="AF64" i="62"/>
  <c r="AF62" i="62"/>
  <c r="AJ55" i="62"/>
  <c r="AH57" i="62"/>
  <c r="AE69" i="62"/>
  <c r="AH50" i="62"/>
  <c r="AJ69" i="62"/>
  <c r="AD57" i="62"/>
  <c r="AE50" i="62"/>
  <c r="AF71" i="62"/>
  <c r="AK71" i="62"/>
  <c r="AF69" i="62"/>
  <c r="AK69" i="62"/>
  <c r="AK55" i="62"/>
  <c r="AE55" i="62"/>
  <c r="AJ62" i="62"/>
  <c r="AD55" i="62"/>
  <c r="AH69" i="62"/>
  <c r="AJ50" i="62"/>
  <c r="AH71" i="62"/>
  <c r="AF57" i="62"/>
  <c r="AF55" i="62"/>
  <c r="AD62" i="62"/>
  <c r="AH55" i="62"/>
  <c r="AK64" i="62"/>
  <c r="AJ71" i="62"/>
  <c r="AD64" i="62"/>
  <c r="AK50" i="62"/>
  <c r="AH62" i="62"/>
  <c r="AK62" i="62"/>
  <c r="AH64" i="62"/>
  <c r="AD50" i="62"/>
  <c r="AJ64" i="62"/>
  <c r="AJ57" i="62"/>
  <c r="AE31" i="62"/>
  <c r="AH31" i="62"/>
  <c r="AK23" i="62"/>
  <c r="AK31" i="62"/>
  <c r="AJ23" i="62"/>
  <c r="AD31" i="62"/>
  <c r="AF31" i="62"/>
  <c r="AJ31" i="62"/>
  <c r="AE21" i="62"/>
  <c r="AE23" i="62"/>
  <c r="AF21" i="62"/>
  <c r="AF23" i="62"/>
  <c r="AH23" i="62"/>
  <c r="AF16" i="62"/>
  <c r="AK16" i="62"/>
  <c r="AI16" i="62"/>
  <c r="AH16" i="62"/>
  <c r="AH14" i="62"/>
  <c r="AK21" i="62"/>
  <c r="AJ16" i="62"/>
  <c r="AD16" i="62"/>
  <c r="AE16" i="62"/>
  <c r="AH21" i="62"/>
  <c r="AJ21" i="62"/>
  <c r="AE14" i="62"/>
  <c r="AF9" i="62"/>
  <c r="AF14" i="62"/>
  <c r="AK14" i="62"/>
  <c r="AI14" i="62"/>
  <c r="AD14" i="62"/>
  <c r="AJ14" i="62"/>
  <c r="AK9" i="62"/>
  <c r="AI9" i="62"/>
  <c r="AH9" i="62"/>
  <c r="AJ9" i="62"/>
  <c r="AE196" i="46"/>
  <c r="AH192" i="46"/>
  <c r="AG192" i="46"/>
  <c r="AH200" i="46"/>
  <c r="AE208" i="46"/>
  <c r="AI182" i="46"/>
  <c r="AF174" i="46"/>
  <c r="AI158" i="46"/>
  <c r="AF94" i="46"/>
  <c r="AE90" i="46"/>
  <c r="AE82" i="46"/>
  <c r="AG72" i="46"/>
  <c r="AE40" i="46"/>
  <c r="AG224" i="46"/>
  <c r="AE224" i="46"/>
  <c r="AF224" i="46"/>
  <c r="AE52" i="46"/>
  <c r="AI56" i="46"/>
  <c r="AI174" i="46"/>
  <c r="AI162" i="46"/>
  <c r="AG200" i="46"/>
  <c r="AF136" i="46"/>
  <c r="AE154" i="46"/>
  <c r="AE136" i="46"/>
  <c r="AE48" i="46"/>
  <c r="AI140" i="46"/>
  <c r="AI144" i="46"/>
  <c r="AI94" i="46"/>
  <c r="AI120" i="46"/>
  <c r="AH90" i="46"/>
  <c r="AF106" i="46"/>
  <c r="AI106" i="46"/>
  <c r="AI116" i="46"/>
  <c r="AI60" i="46"/>
  <c r="AH98" i="46"/>
  <c r="AH196" i="46"/>
  <c r="AI192" i="46"/>
  <c r="AF140" i="46"/>
  <c r="AH136" i="46"/>
  <c r="AI204" i="46"/>
  <c r="AE220" i="46"/>
  <c r="AE200" i="46"/>
  <c r="AE182" i="46"/>
  <c r="AG158" i="46"/>
  <c r="AH158" i="46"/>
  <c r="AE186" i="46"/>
  <c r="AE158" i="46"/>
  <c r="AE140" i="46"/>
  <c r="AE106" i="46"/>
  <c r="AI102" i="46"/>
  <c r="AE174" i="46"/>
  <c r="AE166" i="46"/>
  <c r="AE124" i="46"/>
  <c r="AE78" i="46"/>
  <c r="AE162" i="46"/>
  <c r="AE102" i="46"/>
  <c r="AF64" i="46"/>
  <c r="AI98" i="46"/>
  <c r="AI90" i="46"/>
  <c r="AG196" i="46"/>
  <c r="AF192" i="46"/>
  <c r="AG140" i="46"/>
  <c r="AE212" i="46"/>
  <c r="AI34" i="46"/>
  <c r="AE64" i="46"/>
  <c r="AG174" i="46"/>
  <c r="AH174" i="46"/>
  <c r="AI166" i="46"/>
  <c r="AI132" i="46"/>
  <c r="AI124" i="46"/>
  <c r="AG94" i="46"/>
  <c r="AE98" i="46"/>
  <c r="AH148" i="46"/>
  <c r="AF148" i="46"/>
  <c r="AG56" i="46"/>
  <c r="AH56" i="46"/>
  <c r="AE86" i="46"/>
  <c r="AG40" i="46"/>
  <c r="AH40" i="46"/>
  <c r="AI170" i="46"/>
  <c r="AI196" i="46"/>
  <c r="AG64" i="46"/>
  <c r="AF90" i="46"/>
  <c r="AI136" i="46"/>
  <c r="AG136" i="46"/>
  <c r="AI208" i="46"/>
  <c r="AI220" i="46"/>
  <c r="AI154" i="46"/>
  <c r="AI200" i="46"/>
  <c r="AE148" i="46"/>
  <c r="AG106" i="46"/>
  <c r="AH106" i="46"/>
  <c r="AF98" i="46"/>
  <c r="AE116" i="46"/>
  <c r="AE170" i="46"/>
  <c r="AI148" i="46"/>
  <c r="AE120" i="46"/>
  <c r="AE94" i="46"/>
  <c r="AH72" i="46"/>
  <c r="AI40" i="46"/>
  <c r="AF110" i="46"/>
  <c r="AH110" i="46"/>
  <c r="AG110" i="46"/>
  <c r="AF78" i="46"/>
  <c r="AH78" i="46"/>
  <c r="AG78" i="46"/>
  <c r="AH216" i="46"/>
  <c r="AG216" i="46"/>
  <c r="AF216" i="46"/>
  <c r="AG48" i="46"/>
  <c r="AH48" i="46"/>
  <c r="AF48" i="46"/>
  <c r="AF128" i="46"/>
  <c r="AH128" i="46"/>
  <c r="AG128" i="46"/>
  <c r="AF212" i="46"/>
  <c r="AH212" i="46"/>
  <c r="AG212" i="46"/>
  <c r="AF178" i="46"/>
  <c r="AH178" i="46"/>
  <c r="AG178" i="46"/>
  <c r="AF144" i="46"/>
  <c r="AH144" i="46"/>
  <c r="AG144" i="46"/>
  <c r="AI212" i="46"/>
  <c r="AF44" i="46"/>
  <c r="AH44" i="46"/>
  <c r="AG44" i="46"/>
  <c r="AH182" i="46"/>
  <c r="AG182" i="46"/>
  <c r="AF182" i="46"/>
  <c r="AH116" i="46"/>
  <c r="AG116" i="46"/>
  <c r="AF116" i="46"/>
  <c r="AG82" i="46"/>
  <c r="AH82" i="46"/>
  <c r="AF82" i="46"/>
  <c r="AI216" i="46"/>
  <c r="AF162" i="46"/>
  <c r="AH162" i="46"/>
  <c r="AG162" i="46"/>
  <c r="AI128" i="46"/>
  <c r="AI110" i="46"/>
  <c r="AI78" i="46"/>
  <c r="AI82" i="46"/>
  <c r="AI48" i="46"/>
  <c r="X462" i="62"/>
  <c r="X450" i="62"/>
  <c r="X447" i="62"/>
  <c r="O448" i="62"/>
  <c r="N448" i="62"/>
  <c r="M448" i="62"/>
  <c r="L448" i="62"/>
  <c r="K448" i="62"/>
  <c r="J448" i="62"/>
  <c r="I448" i="62"/>
  <c r="O447" i="62"/>
  <c r="N447" i="62"/>
  <c r="M447" i="62"/>
  <c r="L447" i="62"/>
  <c r="K447" i="62"/>
  <c r="J447" i="62"/>
  <c r="I447" i="62"/>
  <c r="O446" i="62"/>
  <c r="N446" i="62"/>
  <c r="M446" i="62"/>
  <c r="L446" i="62"/>
  <c r="K446" i="62"/>
  <c r="J446" i="62"/>
  <c r="I446" i="62"/>
  <c r="O445" i="62"/>
  <c r="N445" i="62"/>
  <c r="M445" i="62"/>
  <c r="L445" i="62"/>
  <c r="K445" i="62"/>
  <c r="J445" i="62"/>
  <c r="I445" i="62"/>
  <c r="O444" i="62"/>
  <c r="N444" i="62"/>
  <c r="M444" i="62"/>
  <c r="L444" i="62"/>
  <c r="K444" i="62"/>
  <c r="J444" i="62"/>
  <c r="I444" i="62"/>
  <c r="O443" i="62"/>
  <c r="N443" i="62"/>
  <c r="M443" i="62"/>
  <c r="L443" i="62"/>
  <c r="K443" i="62"/>
  <c r="J443" i="62"/>
  <c r="I443" i="62"/>
  <c r="O442" i="62"/>
  <c r="N442" i="62"/>
  <c r="M442" i="62"/>
  <c r="L442" i="62"/>
  <c r="K442" i="62"/>
  <c r="J442" i="62"/>
  <c r="I442" i="62"/>
  <c r="O439" i="62"/>
  <c r="N439" i="62"/>
  <c r="M439" i="62"/>
  <c r="L439" i="62"/>
  <c r="K439" i="62"/>
  <c r="J439" i="62"/>
  <c r="I439" i="62"/>
  <c r="O438" i="62"/>
  <c r="N438" i="62"/>
  <c r="M438" i="62"/>
  <c r="L438" i="62"/>
  <c r="K438" i="62"/>
  <c r="J438" i="62"/>
  <c r="I438" i="62"/>
  <c r="O437" i="62"/>
  <c r="N437" i="62"/>
  <c r="M437" i="62"/>
  <c r="L437" i="62"/>
  <c r="K437" i="62"/>
  <c r="J437" i="62"/>
  <c r="I437" i="62"/>
  <c r="O436" i="62"/>
  <c r="N436" i="62"/>
  <c r="M436" i="62"/>
  <c r="L436" i="62"/>
  <c r="K436" i="62"/>
  <c r="J436" i="62"/>
  <c r="I436" i="62"/>
  <c r="O435" i="62"/>
  <c r="N435" i="62"/>
  <c r="M435" i="62"/>
  <c r="L435" i="62"/>
  <c r="K435" i="62"/>
  <c r="J435" i="62"/>
  <c r="I435" i="62"/>
  <c r="O434" i="62"/>
  <c r="N434" i="62"/>
  <c r="M434" i="62"/>
  <c r="L434" i="62"/>
  <c r="K434" i="62"/>
  <c r="J434" i="62"/>
  <c r="I434" i="62"/>
  <c r="O433" i="62"/>
  <c r="N433" i="62"/>
  <c r="M433" i="62"/>
  <c r="L433" i="62"/>
  <c r="K433" i="62"/>
  <c r="J433" i="62"/>
  <c r="I433" i="62"/>
  <c r="O430" i="62"/>
  <c r="N430" i="62"/>
  <c r="M430" i="62"/>
  <c r="L430" i="62"/>
  <c r="K430" i="62"/>
  <c r="J430" i="62"/>
  <c r="I430" i="62"/>
  <c r="O429" i="62"/>
  <c r="N429" i="62"/>
  <c r="M429" i="62"/>
  <c r="L429" i="62"/>
  <c r="K429" i="62"/>
  <c r="J429" i="62"/>
  <c r="I429" i="62"/>
  <c r="O428" i="62"/>
  <c r="N428" i="62"/>
  <c r="M428" i="62"/>
  <c r="L428" i="62"/>
  <c r="K428" i="62"/>
  <c r="J428" i="62"/>
  <c r="I428" i="62"/>
  <c r="O427" i="62"/>
  <c r="N427" i="62"/>
  <c r="M427" i="62"/>
  <c r="L427" i="62"/>
  <c r="K427" i="62"/>
  <c r="J427" i="62"/>
  <c r="I427" i="62"/>
  <c r="O426" i="62"/>
  <c r="N426" i="62"/>
  <c r="M426" i="62"/>
  <c r="L426" i="62"/>
  <c r="K426" i="62"/>
  <c r="J426" i="62"/>
  <c r="I426" i="62"/>
  <c r="O425" i="62"/>
  <c r="N425" i="62"/>
  <c r="M425" i="62"/>
  <c r="L425" i="62"/>
  <c r="K425" i="62"/>
  <c r="J425" i="62"/>
  <c r="I425" i="62"/>
  <c r="O424" i="62"/>
  <c r="N424" i="62"/>
  <c r="M424" i="62"/>
  <c r="L424" i="62"/>
  <c r="K424" i="62"/>
  <c r="J424" i="62"/>
  <c r="I424" i="62"/>
  <c r="J421" i="62"/>
  <c r="M419" i="62"/>
  <c r="J417" i="62"/>
  <c r="J416" i="62"/>
  <c r="I416" i="62"/>
  <c r="I415" i="62"/>
  <c r="N417" i="62"/>
  <c r="L421" i="62"/>
  <c r="K417" i="62"/>
  <c r="J420" i="62"/>
  <c r="N408" i="62"/>
  <c r="M407" i="62"/>
  <c r="J407" i="62"/>
  <c r="I406" i="62"/>
  <c r="J404" i="62"/>
  <c r="J401" i="62"/>
  <c r="I401" i="62"/>
  <c r="M400" i="62"/>
  <c r="J400" i="62"/>
  <c r="I399" i="62"/>
  <c r="N397" i="62"/>
  <c r="J397" i="62"/>
  <c r="N396" i="62"/>
  <c r="M396" i="62"/>
  <c r="J396" i="62"/>
  <c r="I396" i="62"/>
  <c r="M395" i="62"/>
  <c r="I395" i="62"/>
  <c r="O405" i="62"/>
  <c r="N407" i="62"/>
  <c r="L409" i="62"/>
  <c r="K409" i="62"/>
  <c r="J395" i="62"/>
  <c r="O392" i="62"/>
  <c r="L392" i="62"/>
  <c r="K392" i="62"/>
  <c r="O391" i="62"/>
  <c r="L391" i="62"/>
  <c r="K391" i="62"/>
  <c r="O390" i="62"/>
  <c r="K390" i="62"/>
  <c r="I389" i="62"/>
  <c r="L388" i="62"/>
  <c r="I388" i="62"/>
  <c r="O387" i="62"/>
  <c r="L387" i="62"/>
  <c r="K387" i="62"/>
  <c r="O386" i="62"/>
  <c r="K386" i="62"/>
  <c r="O388" i="62"/>
  <c r="N389" i="62"/>
  <c r="M389" i="62"/>
  <c r="L389" i="62"/>
  <c r="K388" i="62"/>
  <c r="J386" i="62"/>
  <c r="N383" i="62"/>
  <c r="M383" i="62"/>
  <c r="J383" i="62"/>
  <c r="I383" i="62"/>
  <c r="N382" i="62"/>
  <c r="M382" i="62"/>
  <c r="J382" i="62"/>
  <c r="I382" i="62"/>
  <c r="M381" i="62"/>
  <c r="I381" i="62"/>
  <c r="O380" i="62"/>
  <c r="O379" i="62"/>
  <c r="N379" i="62"/>
  <c r="J379" i="62"/>
  <c r="N378" i="62"/>
  <c r="M378" i="62"/>
  <c r="J378" i="62"/>
  <c r="I378" i="62"/>
  <c r="M377" i="62"/>
  <c r="L377" i="62"/>
  <c r="I377" i="62"/>
  <c r="N380" i="62"/>
  <c r="M379" i="62"/>
  <c r="L381" i="62"/>
  <c r="J380" i="62"/>
  <c r="I379" i="62"/>
  <c r="O371" i="62"/>
  <c r="O370" i="62"/>
  <c r="O369" i="62"/>
  <c r="N369" i="62"/>
  <c r="N368" i="62"/>
  <c r="K366" i="62"/>
  <c r="N365" i="62"/>
  <c r="J365" i="62"/>
  <c r="O366" i="62"/>
  <c r="M368" i="62"/>
  <c r="L370" i="62"/>
  <c r="K370" i="62"/>
  <c r="I365" i="62"/>
  <c r="M362" i="62"/>
  <c r="L362" i="62"/>
  <c r="I362" i="62"/>
  <c r="M361" i="62"/>
  <c r="L361" i="62"/>
  <c r="I361" i="62"/>
  <c r="L360" i="62"/>
  <c r="O359" i="62"/>
  <c r="N359" i="62"/>
  <c r="N358" i="62"/>
  <c r="M358" i="62"/>
  <c r="I358" i="62"/>
  <c r="M357" i="62"/>
  <c r="L357" i="62"/>
  <c r="I357" i="62"/>
  <c r="L356" i="62"/>
  <c r="K356" i="62"/>
  <c r="O356" i="62"/>
  <c r="M359" i="62"/>
  <c r="L358" i="62"/>
  <c r="I359" i="62"/>
  <c r="O353" i="62"/>
  <c r="N353" i="62"/>
  <c r="K353" i="62"/>
  <c r="J353" i="62"/>
  <c r="O352" i="62"/>
  <c r="N352" i="62"/>
  <c r="K352" i="62"/>
  <c r="J352" i="62"/>
  <c r="N351" i="62"/>
  <c r="J351" i="62"/>
  <c r="O349" i="62"/>
  <c r="L349" i="62"/>
  <c r="K349" i="62"/>
  <c r="O348" i="62"/>
  <c r="N348" i="62"/>
  <c r="K348" i="62"/>
  <c r="J348" i="62"/>
  <c r="N347" i="62"/>
  <c r="J347" i="62"/>
  <c r="O350" i="62"/>
  <c r="N349" i="62"/>
  <c r="M351" i="62"/>
  <c r="K350" i="62"/>
  <c r="J349" i="62"/>
  <c r="I347" i="62"/>
  <c r="O339" i="62"/>
  <c r="N339" i="62"/>
  <c r="M341" i="62"/>
  <c r="L341" i="62"/>
  <c r="K339" i="62"/>
  <c r="J338" i="62"/>
  <c r="N332" i="62"/>
  <c r="J332" i="62"/>
  <c r="O330" i="62"/>
  <c r="K330" i="62"/>
  <c r="O329" i="62"/>
  <c r="N329" i="62"/>
  <c r="K329" i="62"/>
  <c r="J329" i="62"/>
  <c r="N328" i="62"/>
  <c r="J328" i="62"/>
  <c r="O331" i="62"/>
  <c r="N330" i="62"/>
  <c r="M331" i="62"/>
  <c r="L330" i="62"/>
  <c r="K331" i="62"/>
  <c r="J330" i="62"/>
  <c r="I331" i="62"/>
  <c r="N323" i="62"/>
  <c r="J323" i="62"/>
  <c r="I322" i="62"/>
  <c r="O321" i="62"/>
  <c r="K321" i="62"/>
  <c r="O320" i="62"/>
  <c r="N320" i="62"/>
  <c r="K320" i="62"/>
  <c r="J320" i="62"/>
  <c r="N319" i="62"/>
  <c r="M319" i="62"/>
  <c r="J319" i="62"/>
  <c r="I319" i="62"/>
  <c r="O322" i="62"/>
  <c r="N321" i="62"/>
  <c r="K322" i="62"/>
  <c r="J321" i="62"/>
  <c r="N308" i="62"/>
  <c r="M308" i="62"/>
  <c r="J308" i="62"/>
  <c r="I307" i="62"/>
  <c r="O306" i="62"/>
  <c r="K306" i="62"/>
  <c r="O305" i="62"/>
  <c r="N305" i="62"/>
  <c r="K305" i="62"/>
  <c r="J305" i="62"/>
  <c r="N304" i="62"/>
  <c r="M304" i="62"/>
  <c r="J304" i="62"/>
  <c r="I304" i="62"/>
  <c r="O307" i="62"/>
  <c r="N306" i="62"/>
  <c r="K307" i="62"/>
  <c r="J306" i="62"/>
  <c r="M301" i="62"/>
  <c r="L300" i="62"/>
  <c r="I300" i="62"/>
  <c r="M298" i="62"/>
  <c r="L298" i="62"/>
  <c r="I298" i="62"/>
  <c r="L297" i="62"/>
  <c r="O297" i="62"/>
  <c r="N297" i="62"/>
  <c r="U297" i="62" s="1"/>
  <c r="M299" i="62"/>
  <c r="L301" i="62"/>
  <c r="K297" i="62"/>
  <c r="J297" i="62"/>
  <c r="I299" i="62"/>
  <c r="L294" i="62"/>
  <c r="M292" i="62"/>
  <c r="I292" i="62"/>
  <c r="M291" i="62"/>
  <c r="L291" i="62"/>
  <c r="I291" i="62"/>
  <c r="L290" i="62"/>
  <c r="O293" i="62"/>
  <c r="N292" i="62"/>
  <c r="M293" i="62"/>
  <c r="L292" i="62"/>
  <c r="K293" i="62"/>
  <c r="J292" i="62"/>
  <c r="I293" i="62"/>
  <c r="L287" i="62"/>
  <c r="M285" i="62"/>
  <c r="I285" i="62"/>
  <c r="M284" i="62"/>
  <c r="L284" i="62"/>
  <c r="I284" i="62"/>
  <c r="L283" i="62"/>
  <c r="O286" i="62"/>
  <c r="N285" i="62"/>
  <c r="M286" i="62"/>
  <c r="L285" i="62"/>
  <c r="K286" i="62"/>
  <c r="J285" i="62"/>
  <c r="I286" i="62"/>
  <c r="L280" i="62"/>
  <c r="M278" i="62"/>
  <c r="I278" i="62"/>
  <c r="M277" i="62"/>
  <c r="L277" i="62"/>
  <c r="I277" i="62"/>
  <c r="L276" i="62"/>
  <c r="O279" i="62"/>
  <c r="N278" i="62"/>
  <c r="M279" i="62"/>
  <c r="L278" i="62"/>
  <c r="K279" i="62"/>
  <c r="J278" i="62"/>
  <c r="I279" i="62"/>
  <c r="L263" i="62"/>
  <c r="K263" i="62"/>
  <c r="O262" i="62"/>
  <c r="M261" i="62"/>
  <c r="I261" i="62"/>
  <c r="M260" i="62"/>
  <c r="L260" i="62"/>
  <c r="I260" i="62"/>
  <c r="O259" i="62"/>
  <c r="L259" i="62"/>
  <c r="N261" i="62"/>
  <c r="M262" i="62"/>
  <c r="L261" i="62"/>
  <c r="I262" i="62"/>
  <c r="K256" i="62"/>
  <c r="O255" i="62"/>
  <c r="O252" i="62"/>
  <c r="L252" i="62"/>
  <c r="K252" i="62"/>
  <c r="N254" i="62"/>
  <c r="M254" i="62"/>
  <c r="L256" i="62"/>
  <c r="J252" i="62"/>
  <c r="I252" i="62"/>
  <c r="O249" i="62"/>
  <c r="K249" i="62"/>
  <c r="L247" i="62"/>
  <c r="O246" i="62"/>
  <c r="L246" i="62"/>
  <c r="K246" i="62"/>
  <c r="O245" i="62"/>
  <c r="K245" i="62"/>
  <c r="O247" i="62"/>
  <c r="N248" i="62"/>
  <c r="M247" i="62"/>
  <c r="L248" i="62"/>
  <c r="K247" i="62"/>
  <c r="J248" i="62"/>
  <c r="I247" i="62"/>
  <c r="O242" i="62"/>
  <c r="K242" i="62"/>
  <c r="L240" i="62"/>
  <c r="O239" i="62"/>
  <c r="L239" i="62"/>
  <c r="K239" i="62"/>
  <c r="O238" i="62"/>
  <c r="K238" i="62"/>
  <c r="O240" i="62"/>
  <c r="N241" i="62"/>
  <c r="M240" i="62"/>
  <c r="L241" i="62"/>
  <c r="K240" i="62"/>
  <c r="J241" i="62"/>
  <c r="I240" i="62"/>
  <c r="O230" i="62"/>
  <c r="K230" i="62"/>
  <c r="L228" i="62"/>
  <c r="O227" i="62"/>
  <c r="L227" i="62"/>
  <c r="K227" i="62"/>
  <c r="O226" i="62"/>
  <c r="K226" i="62"/>
  <c r="O228" i="62"/>
  <c r="N229" i="62"/>
  <c r="M228" i="62"/>
  <c r="L229" i="62"/>
  <c r="K228" i="62"/>
  <c r="J229" i="62"/>
  <c r="I228" i="62"/>
  <c r="O223" i="62"/>
  <c r="K223" i="62"/>
  <c r="M221" i="62"/>
  <c r="L221" i="62"/>
  <c r="I221" i="62"/>
  <c r="O220" i="62"/>
  <c r="L220" i="62"/>
  <c r="K220" i="62"/>
  <c r="O219" i="62"/>
  <c r="K219" i="62"/>
  <c r="O221" i="62"/>
  <c r="M222" i="62"/>
  <c r="L222" i="62"/>
  <c r="K221" i="62"/>
  <c r="I222" i="62"/>
  <c r="O216" i="62"/>
  <c r="K216" i="62"/>
  <c r="J215" i="62"/>
  <c r="L214" i="62"/>
  <c r="O213" i="62"/>
  <c r="L213" i="62"/>
  <c r="K213" i="62"/>
  <c r="O212" i="62"/>
  <c r="N212" i="62"/>
  <c r="K212" i="62"/>
  <c r="O214" i="62"/>
  <c r="L215" i="62"/>
  <c r="K214" i="62"/>
  <c r="O209" i="62"/>
  <c r="K209" i="62"/>
  <c r="J208" i="62"/>
  <c r="I208" i="62"/>
  <c r="L207" i="62"/>
  <c r="I207" i="62"/>
  <c r="O206" i="62"/>
  <c r="L206" i="62"/>
  <c r="K206" i="62"/>
  <c r="O205" i="62"/>
  <c r="K205" i="62"/>
  <c r="O207" i="62"/>
  <c r="N208" i="62"/>
  <c r="M208" i="62"/>
  <c r="L208" i="62"/>
  <c r="K207" i="62"/>
  <c r="J205" i="62"/>
  <c r="O202" i="62"/>
  <c r="K202" i="62"/>
  <c r="J201" i="62"/>
  <c r="I201" i="62"/>
  <c r="L200" i="62"/>
  <c r="I200" i="62"/>
  <c r="O199" i="62"/>
  <c r="L199" i="62"/>
  <c r="K199" i="62"/>
  <c r="O198" i="62"/>
  <c r="K198" i="62"/>
  <c r="O200" i="62"/>
  <c r="N201" i="62"/>
  <c r="M201" i="62"/>
  <c r="L201" i="62"/>
  <c r="K200" i="62"/>
  <c r="J198" i="62"/>
  <c r="N192" i="62"/>
  <c r="J192" i="62"/>
  <c r="O190" i="62"/>
  <c r="L190" i="62"/>
  <c r="K190" i="62"/>
  <c r="O189" i="62"/>
  <c r="N189" i="62"/>
  <c r="K189" i="62"/>
  <c r="J189" i="62"/>
  <c r="N188" i="62"/>
  <c r="J188" i="62"/>
  <c r="O191" i="62"/>
  <c r="N190" i="62"/>
  <c r="L191" i="62"/>
  <c r="K191" i="62"/>
  <c r="J190" i="62"/>
  <c r="N185" i="62"/>
  <c r="J185" i="62"/>
  <c r="O183" i="62"/>
  <c r="L183" i="62"/>
  <c r="K183" i="62"/>
  <c r="O182" i="62"/>
  <c r="N182" i="62"/>
  <c r="K182" i="62"/>
  <c r="J182" i="62"/>
  <c r="N181" i="62"/>
  <c r="J181" i="62"/>
  <c r="O184" i="62"/>
  <c r="N183" i="62"/>
  <c r="L184" i="62"/>
  <c r="K184" i="62"/>
  <c r="J183" i="62"/>
  <c r="N178" i="62"/>
  <c r="J178" i="62"/>
  <c r="O176" i="62"/>
  <c r="L176" i="62"/>
  <c r="K176" i="62"/>
  <c r="O175" i="62"/>
  <c r="N175" i="62"/>
  <c r="AG175" i="62" s="1"/>
  <c r="K175" i="62"/>
  <c r="J175" i="62"/>
  <c r="N174" i="62"/>
  <c r="J174" i="62"/>
  <c r="O177" i="62"/>
  <c r="N176" i="62"/>
  <c r="L177" i="62"/>
  <c r="K177" i="62"/>
  <c r="J176" i="62"/>
  <c r="N170" i="62"/>
  <c r="J170" i="62"/>
  <c r="O168" i="62"/>
  <c r="L168" i="62"/>
  <c r="K168" i="62"/>
  <c r="O167" i="62"/>
  <c r="N167" i="62"/>
  <c r="K167" i="62"/>
  <c r="J167" i="62"/>
  <c r="N166" i="62"/>
  <c r="J166" i="62"/>
  <c r="O169" i="62"/>
  <c r="N168" i="62"/>
  <c r="L169" i="62"/>
  <c r="K169" i="62"/>
  <c r="J168" i="62"/>
  <c r="N163" i="62"/>
  <c r="J163" i="62"/>
  <c r="O161" i="62"/>
  <c r="L161" i="62"/>
  <c r="K161" i="62"/>
  <c r="O160" i="62"/>
  <c r="N160" i="62"/>
  <c r="K160" i="62"/>
  <c r="J160" i="62"/>
  <c r="N159" i="62"/>
  <c r="M159" i="62"/>
  <c r="J159" i="62"/>
  <c r="O162" i="62"/>
  <c r="N161" i="62"/>
  <c r="K162" i="62"/>
  <c r="J161" i="62"/>
  <c r="I162" i="62"/>
  <c r="N153" i="62"/>
  <c r="J153" i="62"/>
  <c r="I153" i="62"/>
  <c r="O151" i="62"/>
  <c r="K151" i="62"/>
  <c r="O150" i="62"/>
  <c r="N150" i="62"/>
  <c r="K150" i="62"/>
  <c r="J150" i="62"/>
  <c r="N149" i="62"/>
  <c r="M149" i="62"/>
  <c r="J149" i="62"/>
  <c r="O152" i="62"/>
  <c r="N151" i="62"/>
  <c r="M153" i="62"/>
  <c r="K152" i="62"/>
  <c r="J151" i="62"/>
  <c r="I149" i="62"/>
  <c r="N146" i="62"/>
  <c r="J146" i="62"/>
  <c r="I146" i="62"/>
  <c r="O144" i="62"/>
  <c r="K144" i="62"/>
  <c r="O143" i="62"/>
  <c r="N143" i="62"/>
  <c r="K143" i="62"/>
  <c r="J143" i="62"/>
  <c r="N142" i="62"/>
  <c r="M142" i="62"/>
  <c r="J142" i="62"/>
  <c r="O145" i="62"/>
  <c r="N144" i="62"/>
  <c r="M146" i="62"/>
  <c r="K145" i="62"/>
  <c r="J144" i="62"/>
  <c r="I142" i="62"/>
  <c r="O137" i="62"/>
  <c r="N139" i="62"/>
  <c r="L137" i="62"/>
  <c r="K136" i="62"/>
  <c r="O130" i="62"/>
  <c r="N129" i="62"/>
  <c r="AG129" i="62" s="1"/>
  <c r="L131" i="62"/>
  <c r="K130" i="62"/>
  <c r="J129" i="62"/>
  <c r="I131" i="62"/>
  <c r="O123" i="62"/>
  <c r="N122" i="62"/>
  <c r="L124" i="62"/>
  <c r="K123" i="62"/>
  <c r="J122" i="62"/>
  <c r="N109" i="62"/>
  <c r="O111" i="62"/>
  <c r="N110" i="62"/>
  <c r="L112" i="62"/>
  <c r="K111" i="62"/>
  <c r="J110" i="62"/>
  <c r="I112" i="62"/>
  <c r="O105" i="62"/>
  <c r="N103" i="62"/>
  <c r="M105" i="62"/>
  <c r="L105" i="62"/>
  <c r="K103" i="62"/>
  <c r="J103" i="62"/>
  <c r="N96" i="62"/>
  <c r="AG96" i="62" s="1"/>
  <c r="M98" i="62"/>
  <c r="L98" i="62"/>
  <c r="J96" i="62"/>
  <c r="O89" i="62"/>
  <c r="N89" i="62"/>
  <c r="M91" i="62"/>
  <c r="L91" i="62"/>
  <c r="K89" i="62"/>
  <c r="J89" i="62"/>
  <c r="I89" i="62"/>
  <c r="O82" i="62"/>
  <c r="N85" i="62"/>
  <c r="M84" i="62"/>
  <c r="L83" i="62"/>
  <c r="K82" i="62"/>
  <c r="J85" i="62"/>
  <c r="I84" i="62"/>
  <c r="O73" i="62"/>
  <c r="N76" i="62"/>
  <c r="M75" i="62"/>
  <c r="L74" i="62"/>
  <c r="K73" i="62"/>
  <c r="J76" i="62"/>
  <c r="I75" i="62"/>
  <c r="O66" i="62"/>
  <c r="N69" i="62"/>
  <c r="M68" i="62"/>
  <c r="L67" i="62"/>
  <c r="K66" i="62"/>
  <c r="J69" i="62"/>
  <c r="I68" i="62"/>
  <c r="O59" i="62"/>
  <c r="N62" i="62"/>
  <c r="M61" i="62"/>
  <c r="K59" i="62"/>
  <c r="J62" i="62"/>
  <c r="I61" i="62"/>
  <c r="M54" i="62"/>
  <c r="L44" i="62"/>
  <c r="K52" i="62"/>
  <c r="O27" i="62"/>
  <c r="N26" i="62"/>
  <c r="M26" i="62"/>
  <c r="L28" i="62"/>
  <c r="K27" i="62"/>
  <c r="J26" i="62"/>
  <c r="I26" i="62"/>
  <c r="O20" i="62"/>
  <c r="N19" i="62"/>
  <c r="M19" i="62"/>
  <c r="L21" i="62"/>
  <c r="K20" i="62"/>
  <c r="J19" i="62"/>
  <c r="I19" i="62"/>
  <c r="O13" i="62"/>
  <c r="N12" i="62"/>
  <c r="M13" i="62"/>
  <c r="L14" i="62"/>
  <c r="K13" i="62"/>
  <c r="J12" i="62"/>
  <c r="I13" i="62"/>
  <c r="O6" i="62"/>
  <c r="N5" i="62"/>
  <c r="M5" i="62"/>
  <c r="L7" i="62"/>
  <c r="K6" i="62"/>
  <c r="J5" i="62"/>
  <c r="I5" i="62"/>
  <c r="G82" i="60"/>
  <c r="J97" i="60" s="1"/>
  <c r="F82" i="60"/>
  <c r="E82" i="60"/>
  <c r="D82" i="60"/>
  <c r="J82" i="60" s="1"/>
  <c r="C82" i="60"/>
  <c r="B82" i="60"/>
  <c r="G81" i="60"/>
  <c r="F81" i="60"/>
  <c r="E81" i="60"/>
  <c r="D81" i="60"/>
  <c r="C81" i="60"/>
  <c r="B81" i="60"/>
  <c r="G80" i="60"/>
  <c r="F80" i="60"/>
  <c r="E80" i="60"/>
  <c r="D80" i="60"/>
  <c r="C80" i="60"/>
  <c r="B80" i="60"/>
  <c r="G79" i="60"/>
  <c r="F79" i="60"/>
  <c r="E79" i="60"/>
  <c r="D79" i="60"/>
  <c r="C79" i="60"/>
  <c r="B79" i="60"/>
  <c r="G78" i="60"/>
  <c r="F78" i="60"/>
  <c r="E78" i="60"/>
  <c r="D78" i="60"/>
  <c r="J78" i="60" s="1"/>
  <c r="C78" i="60"/>
  <c r="B78" i="60"/>
  <c r="G77" i="60"/>
  <c r="F77" i="60"/>
  <c r="E77" i="60"/>
  <c r="D77" i="60"/>
  <c r="C77" i="60"/>
  <c r="B77" i="60"/>
  <c r="H74" i="60"/>
  <c r="J90" i="60" s="1"/>
  <c r="G74" i="60"/>
  <c r="F74" i="60"/>
  <c r="E74" i="60"/>
  <c r="D74" i="60"/>
  <c r="C74" i="60"/>
  <c r="B74" i="60"/>
  <c r="H73" i="60"/>
  <c r="G73" i="60"/>
  <c r="F73" i="60"/>
  <c r="E73" i="60"/>
  <c r="D73" i="60"/>
  <c r="C73" i="60"/>
  <c r="B73" i="60"/>
  <c r="H72" i="60"/>
  <c r="G72" i="60"/>
  <c r="F72" i="60"/>
  <c r="E72" i="60"/>
  <c r="D72" i="60"/>
  <c r="C72" i="60"/>
  <c r="B72" i="60"/>
  <c r="H71" i="60"/>
  <c r="G71" i="60"/>
  <c r="F71" i="60"/>
  <c r="E71" i="60"/>
  <c r="D71" i="60"/>
  <c r="C71" i="60"/>
  <c r="B71" i="60"/>
  <c r="H70" i="60"/>
  <c r="G70" i="60"/>
  <c r="F70" i="60"/>
  <c r="E70" i="60"/>
  <c r="D70" i="60"/>
  <c r="C70" i="60"/>
  <c r="B70" i="60"/>
  <c r="H69" i="60"/>
  <c r="G69" i="60"/>
  <c r="F69" i="60"/>
  <c r="E69" i="60"/>
  <c r="D69" i="60"/>
  <c r="C69" i="60"/>
  <c r="B69" i="60"/>
  <c r="H68" i="60"/>
  <c r="G68" i="60"/>
  <c r="F68" i="60"/>
  <c r="E68" i="60"/>
  <c r="D68" i="60"/>
  <c r="C68" i="60"/>
  <c r="B68" i="60"/>
  <c r="D523" i="53"/>
  <c r="G502" i="53"/>
  <c r="D482" i="53"/>
  <c r="D131" i="53"/>
  <c r="D130" i="53"/>
  <c r="G81" i="53"/>
  <c r="G91" i="53"/>
  <c r="G129" i="53"/>
  <c r="G139" i="53" s="1"/>
  <c r="X541" i="53"/>
  <c r="X538" i="53"/>
  <c r="X534" i="53"/>
  <c r="W534" i="53"/>
  <c r="O534" i="53"/>
  <c r="N534" i="53"/>
  <c r="M534" i="53"/>
  <c r="L534" i="53"/>
  <c r="K534" i="53"/>
  <c r="J534" i="53"/>
  <c r="I534" i="53"/>
  <c r="X533" i="53"/>
  <c r="W533" i="53"/>
  <c r="O533" i="53"/>
  <c r="N533" i="53"/>
  <c r="M533" i="53"/>
  <c r="L533" i="53"/>
  <c r="K533" i="53"/>
  <c r="J533" i="53"/>
  <c r="I533" i="53"/>
  <c r="O532" i="53"/>
  <c r="N532" i="53"/>
  <c r="U532" i="53" s="1"/>
  <c r="M532" i="53"/>
  <c r="L532" i="53"/>
  <c r="K532" i="53"/>
  <c r="J532" i="53"/>
  <c r="S532" i="53" s="1"/>
  <c r="I532" i="53"/>
  <c r="Q532" i="53" s="1"/>
  <c r="U531" i="53"/>
  <c r="Q531" i="53"/>
  <c r="O531" i="53"/>
  <c r="N531" i="53"/>
  <c r="M531" i="53"/>
  <c r="L531" i="53"/>
  <c r="K531" i="53"/>
  <c r="J531" i="53"/>
  <c r="I531" i="53"/>
  <c r="U530" i="53"/>
  <c r="O530" i="53"/>
  <c r="N530" i="53"/>
  <c r="M530" i="53"/>
  <c r="L530" i="53"/>
  <c r="T530" i="53" s="1"/>
  <c r="K530" i="53"/>
  <c r="J530" i="53"/>
  <c r="I530" i="53"/>
  <c r="O529" i="53"/>
  <c r="N529" i="53"/>
  <c r="M529" i="53"/>
  <c r="L529" i="53"/>
  <c r="K529" i="53"/>
  <c r="J529" i="53"/>
  <c r="I529" i="53"/>
  <c r="Q529" i="53" s="1"/>
  <c r="R528" i="53"/>
  <c r="O528" i="53"/>
  <c r="N528" i="53"/>
  <c r="U528" i="53" s="1"/>
  <c r="M528" i="53"/>
  <c r="L528" i="53"/>
  <c r="K528" i="53"/>
  <c r="J528" i="53"/>
  <c r="S528" i="53" s="1"/>
  <c r="I528" i="53"/>
  <c r="V527" i="53"/>
  <c r="U527" i="53"/>
  <c r="X527" i="53" s="1"/>
  <c r="T527" i="53"/>
  <c r="S527" i="53"/>
  <c r="R527" i="53"/>
  <c r="Q527" i="53"/>
  <c r="P527" i="53"/>
  <c r="W527" i="53" s="1"/>
  <c r="G527" i="53"/>
  <c r="X525" i="53"/>
  <c r="W525" i="53"/>
  <c r="O525" i="53"/>
  <c r="N525" i="53"/>
  <c r="M525" i="53"/>
  <c r="L525" i="53"/>
  <c r="K525" i="53"/>
  <c r="J525" i="53"/>
  <c r="I525" i="53"/>
  <c r="X524" i="53"/>
  <c r="W524" i="53"/>
  <c r="O524" i="53"/>
  <c r="N524" i="53"/>
  <c r="M524" i="53"/>
  <c r="L524" i="53"/>
  <c r="K524" i="53"/>
  <c r="J524" i="53"/>
  <c r="I524" i="53"/>
  <c r="U523" i="53"/>
  <c r="O523" i="53"/>
  <c r="N523" i="53"/>
  <c r="M523" i="53"/>
  <c r="L523" i="53"/>
  <c r="K523" i="53"/>
  <c r="J523" i="53"/>
  <c r="I523" i="53"/>
  <c r="Q523" i="53" s="1"/>
  <c r="O522" i="53"/>
  <c r="N522" i="53"/>
  <c r="M522" i="53"/>
  <c r="L522" i="53"/>
  <c r="T522" i="53" s="1"/>
  <c r="K522" i="53"/>
  <c r="J522" i="53"/>
  <c r="I522" i="53"/>
  <c r="O521" i="53"/>
  <c r="N521" i="53"/>
  <c r="M521" i="53"/>
  <c r="L521" i="53"/>
  <c r="K521" i="53"/>
  <c r="S521" i="53" s="1"/>
  <c r="J521" i="53"/>
  <c r="I521" i="53"/>
  <c r="Q521" i="53" s="1"/>
  <c r="R520" i="53"/>
  <c r="O520" i="53"/>
  <c r="N520" i="53"/>
  <c r="U520" i="53" s="1"/>
  <c r="M520" i="53"/>
  <c r="L520" i="53"/>
  <c r="K520" i="53"/>
  <c r="J520" i="53"/>
  <c r="I520" i="53"/>
  <c r="U519" i="53"/>
  <c r="O519" i="53"/>
  <c r="N519" i="53"/>
  <c r="M519" i="53"/>
  <c r="L519" i="53"/>
  <c r="K519" i="53"/>
  <c r="J519" i="53"/>
  <c r="I519" i="53"/>
  <c r="Q519" i="53" s="1"/>
  <c r="U518" i="53"/>
  <c r="T518" i="53"/>
  <c r="S518" i="53"/>
  <c r="R518" i="53"/>
  <c r="Q518" i="53"/>
  <c r="P518" i="53"/>
  <c r="G518" i="53"/>
  <c r="X516" i="53"/>
  <c r="W516" i="53"/>
  <c r="O516" i="53"/>
  <c r="N516" i="53"/>
  <c r="M516" i="53"/>
  <c r="L516" i="53"/>
  <c r="K516" i="53"/>
  <c r="J516" i="53"/>
  <c r="I516" i="53"/>
  <c r="X515" i="53"/>
  <c r="W515" i="53"/>
  <c r="O515" i="53"/>
  <c r="N515" i="53"/>
  <c r="M515" i="53"/>
  <c r="L515" i="53"/>
  <c r="K515" i="53"/>
  <c r="J515" i="53"/>
  <c r="I515" i="53"/>
  <c r="T514" i="53"/>
  <c r="O514" i="53"/>
  <c r="N514" i="53"/>
  <c r="M514" i="53"/>
  <c r="L514" i="53"/>
  <c r="P514" i="53" s="1"/>
  <c r="K514" i="53"/>
  <c r="S514" i="53" s="1"/>
  <c r="J514" i="53"/>
  <c r="I514" i="53"/>
  <c r="R514" i="53" s="1"/>
  <c r="S513" i="53"/>
  <c r="O513" i="53"/>
  <c r="N513" i="53"/>
  <c r="U513" i="53" s="1"/>
  <c r="M513" i="53"/>
  <c r="L513" i="53"/>
  <c r="K513" i="53"/>
  <c r="J513" i="53"/>
  <c r="R513" i="53" s="1"/>
  <c r="I513" i="53"/>
  <c r="O512" i="53"/>
  <c r="N512" i="53"/>
  <c r="U512" i="53" s="1"/>
  <c r="M512" i="53"/>
  <c r="L512" i="53"/>
  <c r="K512" i="53"/>
  <c r="J512" i="53"/>
  <c r="R512" i="53" s="1"/>
  <c r="I512" i="53"/>
  <c r="Q512" i="53" s="1"/>
  <c r="U511" i="53"/>
  <c r="Q511" i="53"/>
  <c r="O511" i="53"/>
  <c r="N511" i="53"/>
  <c r="M511" i="53"/>
  <c r="L511" i="53"/>
  <c r="K511" i="53"/>
  <c r="J511" i="53"/>
  <c r="I511" i="53"/>
  <c r="T510" i="53"/>
  <c r="O510" i="53"/>
  <c r="N510" i="53"/>
  <c r="M510" i="53"/>
  <c r="L510" i="53"/>
  <c r="P510" i="53" s="1"/>
  <c r="K510" i="53"/>
  <c r="J510" i="53"/>
  <c r="I510" i="53"/>
  <c r="S510" i="53" s="1"/>
  <c r="U509" i="53"/>
  <c r="T509" i="53"/>
  <c r="S509" i="53"/>
  <c r="W509" i="53" s="1"/>
  <c r="R509" i="53"/>
  <c r="Q509" i="53"/>
  <c r="P509" i="53"/>
  <c r="V509" i="53" s="1"/>
  <c r="X509" i="53" s="1"/>
  <c r="G509" i="53"/>
  <c r="X507" i="53"/>
  <c r="W507" i="53"/>
  <c r="X506" i="53"/>
  <c r="W506" i="53"/>
  <c r="O502" i="53"/>
  <c r="N505" i="53"/>
  <c r="M507" i="53"/>
  <c r="L507" i="53"/>
  <c r="K502" i="53"/>
  <c r="J503" i="53"/>
  <c r="X496" i="53"/>
  <c r="W496" i="53"/>
  <c r="X495" i="53"/>
  <c r="W495" i="53"/>
  <c r="G489" i="53"/>
  <c r="X487" i="53"/>
  <c r="W487" i="53"/>
  <c r="X486" i="53"/>
  <c r="W486" i="53"/>
  <c r="N485" i="53"/>
  <c r="L485" i="53"/>
  <c r="K491" i="53"/>
  <c r="J485" i="53"/>
  <c r="I482" i="53"/>
  <c r="G480" i="53"/>
  <c r="X478" i="53"/>
  <c r="W478" i="53"/>
  <c r="X477" i="53"/>
  <c r="W477" i="53"/>
  <c r="O477" i="53"/>
  <c r="N477" i="53"/>
  <c r="M472" i="53"/>
  <c r="K478" i="53"/>
  <c r="J478" i="53"/>
  <c r="I476" i="53"/>
  <c r="G471" i="53"/>
  <c r="X469" i="53"/>
  <c r="W469" i="53"/>
  <c r="X468" i="53"/>
  <c r="W468" i="53"/>
  <c r="N466" i="53"/>
  <c r="M466" i="53"/>
  <c r="L466" i="53"/>
  <c r="K467" i="53"/>
  <c r="J466" i="53"/>
  <c r="I466" i="53"/>
  <c r="X457" i="53"/>
  <c r="W457" i="53"/>
  <c r="X456" i="53"/>
  <c r="W456" i="53"/>
  <c r="O454" i="53"/>
  <c r="N454" i="53"/>
  <c r="M457" i="53"/>
  <c r="K454" i="53"/>
  <c r="J454" i="53"/>
  <c r="I457" i="53"/>
  <c r="G450" i="53"/>
  <c r="X448" i="53"/>
  <c r="W448" i="53"/>
  <c r="X447" i="53"/>
  <c r="W447" i="53"/>
  <c r="M445" i="53"/>
  <c r="L444" i="53"/>
  <c r="J445" i="53"/>
  <c r="I445" i="53"/>
  <c r="G441" i="53"/>
  <c r="X439" i="53"/>
  <c r="W439" i="53"/>
  <c r="X438" i="53"/>
  <c r="W438" i="53"/>
  <c r="O435" i="53"/>
  <c r="N439" i="53"/>
  <c r="M436" i="53"/>
  <c r="L433" i="53"/>
  <c r="K438" i="53"/>
  <c r="J434" i="53"/>
  <c r="G432" i="53"/>
  <c r="X430" i="53"/>
  <c r="W430" i="53"/>
  <c r="X429" i="53"/>
  <c r="W429" i="53"/>
  <c r="O425" i="53"/>
  <c r="N428" i="53"/>
  <c r="L427" i="53"/>
  <c r="J424" i="53"/>
  <c r="G423" i="53"/>
  <c r="X420" i="53"/>
  <c r="W420" i="53"/>
  <c r="X419" i="53"/>
  <c r="W419" i="53"/>
  <c r="O416" i="53"/>
  <c r="M416" i="53"/>
  <c r="L417" i="53"/>
  <c r="K416" i="53"/>
  <c r="I416" i="53"/>
  <c r="G413" i="53"/>
  <c r="X411" i="53"/>
  <c r="W411" i="53"/>
  <c r="X410" i="53"/>
  <c r="W410" i="53"/>
  <c r="O407" i="53"/>
  <c r="N407" i="53"/>
  <c r="M409" i="53"/>
  <c r="L409" i="53"/>
  <c r="K407" i="53"/>
  <c r="J409" i="53"/>
  <c r="I409" i="53"/>
  <c r="G404" i="53"/>
  <c r="X402" i="53"/>
  <c r="W402" i="53"/>
  <c r="X401" i="53"/>
  <c r="W401" i="53"/>
  <c r="O399" i="53"/>
  <c r="N398" i="53"/>
  <c r="M397" i="53"/>
  <c r="K399" i="53"/>
  <c r="J398" i="53"/>
  <c r="I397" i="53"/>
  <c r="G395" i="53"/>
  <c r="X393" i="53"/>
  <c r="W393" i="53"/>
  <c r="X392" i="53"/>
  <c r="W392" i="53"/>
  <c r="O390" i="53"/>
  <c r="N389" i="53"/>
  <c r="M388" i="53"/>
  <c r="K390" i="53"/>
  <c r="J389" i="53"/>
  <c r="I388" i="53"/>
  <c r="X382" i="53"/>
  <c r="W382" i="53"/>
  <c r="X381" i="53"/>
  <c r="W381" i="53"/>
  <c r="O376" i="53"/>
  <c r="N376" i="53"/>
  <c r="M376" i="53"/>
  <c r="J377" i="53"/>
  <c r="I376" i="53"/>
  <c r="G375" i="53"/>
  <c r="G386" i="53" s="1"/>
  <c r="X373" i="53"/>
  <c r="W373" i="53"/>
  <c r="X372" i="53"/>
  <c r="W372" i="53"/>
  <c r="O367" i="53"/>
  <c r="M368" i="53"/>
  <c r="K369" i="53"/>
  <c r="I368" i="53"/>
  <c r="G366" i="53"/>
  <c r="X364" i="53"/>
  <c r="W364" i="53"/>
  <c r="X363" i="53"/>
  <c r="W363" i="53"/>
  <c r="O358" i="53"/>
  <c r="N360" i="53"/>
  <c r="M359" i="53"/>
  <c r="J360" i="53"/>
  <c r="I359" i="53"/>
  <c r="G357" i="53"/>
  <c r="X355" i="53"/>
  <c r="W355" i="53"/>
  <c r="X354" i="53"/>
  <c r="W354" i="53"/>
  <c r="N351" i="53"/>
  <c r="M350" i="53"/>
  <c r="L352" i="53"/>
  <c r="J351" i="53"/>
  <c r="I350" i="53"/>
  <c r="X344" i="53"/>
  <c r="W344" i="53"/>
  <c r="X343" i="53"/>
  <c r="W343" i="53"/>
  <c r="N340" i="53"/>
  <c r="M339" i="53"/>
  <c r="L341" i="53"/>
  <c r="I339" i="53"/>
  <c r="G337" i="53"/>
  <c r="G348" i="53" s="1"/>
  <c r="X335" i="53"/>
  <c r="W335" i="53"/>
  <c r="X334" i="53"/>
  <c r="W334" i="53"/>
  <c r="N331" i="53"/>
  <c r="M330" i="53"/>
  <c r="L332" i="53"/>
  <c r="I330" i="53"/>
  <c r="G328" i="53"/>
  <c r="X326" i="53"/>
  <c r="W326" i="53"/>
  <c r="X325" i="53"/>
  <c r="W325" i="53"/>
  <c r="O324" i="53"/>
  <c r="N322" i="53"/>
  <c r="M321" i="53"/>
  <c r="L323" i="53"/>
  <c r="K320" i="53"/>
  <c r="I321" i="53"/>
  <c r="G319" i="53"/>
  <c r="X317" i="53"/>
  <c r="W317" i="53"/>
  <c r="X316" i="53"/>
  <c r="W316" i="53"/>
  <c r="O314" i="53"/>
  <c r="N312" i="53"/>
  <c r="K314" i="53"/>
  <c r="X306" i="53"/>
  <c r="W306" i="53"/>
  <c r="X305" i="53"/>
  <c r="W305" i="53"/>
  <c r="O304" i="53"/>
  <c r="M302" i="53"/>
  <c r="K302" i="53"/>
  <c r="J301" i="53"/>
  <c r="I302" i="53"/>
  <c r="G299" i="53"/>
  <c r="G310" i="53" s="1"/>
  <c r="X297" i="53"/>
  <c r="W297" i="53"/>
  <c r="X296" i="53"/>
  <c r="W296" i="53"/>
  <c r="O294" i="53"/>
  <c r="N293" i="53"/>
  <c r="L294" i="53"/>
  <c r="K294" i="53"/>
  <c r="J293" i="53"/>
  <c r="G290" i="53"/>
  <c r="X288" i="53"/>
  <c r="W288" i="53"/>
  <c r="X287" i="53"/>
  <c r="W287" i="53"/>
  <c r="M283" i="53"/>
  <c r="K284" i="53"/>
  <c r="I283" i="53"/>
  <c r="G281" i="53"/>
  <c r="X279" i="53"/>
  <c r="W279" i="53"/>
  <c r="X278" i="53"/>
  <c r="W278" i="53"/>
  <c r="O277" i="53"/>
  <c r="N275" i="53"/>
  <c r="L276" i="53"/>
  <c r="I275" i="53"/>
  <c r="X268" i="53"/>
  <c r="W268" i="53"/>
  <c r="X267" i="53"/>
  <c r="W267" i="53"/>
  <c r="N264" i="53"/>
  <c r="M263" i="53"/>
  <c r="L265" i="53"/>
  <c r="I263" i="53"/>
  <c r="G261" i="53"/>
  <c r="G272" i="53" s="1"/>
  <c r="X259" i="53"/>
  <c r="W259" i="53"/>
  <c r="X258" i="53"/>
  <c r="W258" i="53"/>
  <c r="O256" i="53"/>
  <c r="N255" i="53"/>
  <c r="M257" i="53"/>
  <c r="K256" i="53"/>
  <c r="I255" i="53"/>
  <c r="G252" i="53"/>
  <c r="X250" i="53"/>
  <c r="W250" i="53"/>
  <c r="X249" i="53"/>
  <c r="W249" i="53"/>
  <c r="M245" i="53"/>
  <c r="K248" i="53"/>
  <c r="J245" i="53"/>
  <c r="I245" i="53"/>
  <c r="G243" i="53"/>
  <c r="X241" i="53"/>
  <c r="W241" i="53"/>
  <c r="X240" i="53"/>
  <c r="W240" i="53"/>
  <c r="H240" i="53"/>
  <c r="M235" i="53"/>
  <c r="L235" i="53"/>
  <c r="J238" i="53"/>
  <c r="I239" i="53"/>
  <c r="X230" i="53"/>
  <c r="W230" i="53"/>
  <c r="X229" i="53"/>
  <c r="W229" i="53"/>
  <c r="O227" i="53"/>
  <c r="N227" i="53"/>
  <c r="M226" i="53"/>
  <c r="L225" i="53"/>
  <c r="I226" i="53"/>
  <c r="X221" i="53"/>
  <c r="W221" i="53"/>
  <c r="X220" i="53"/>
  <c r="W220" i="53"/>
  <c r="N218" i="53"/>
  <c r="M217" i="53"/>
  <c r="L216" i="53"/>
  <c r="I217" i="53"/>
  <c r="G214" i="53"/>
  <c r="X212" i="53"/>
  <c r="W212" i="53"/>
  <c r="X211" i="53"/>
  <c r="W211" i="53"/>
  <c r="O209" i="53"/>
  <c r="M207" i="53"/>
  <c r="I208" i="53"/>
  <c r="G205" i="53"/>
  <c r="X203" i="53"/>
  <c r="W203" i="53"/>
  <c r="X202" i="53"/>
  <c r="W202" i="53"/>
  <c r="O200" i="53"/>
  <c r="N200" i="53"/>
  <c r="M199" i="53"/>
  <c r="J200" i="53"/>
  <c r="I197" i="53"/>
  <c r="X192" i="53"/>
  <c r="W192" i="53"/>
  <c r="X191" i="53"/>
  <c r="W191" i="53"/>
  <c r="O189" i="53"/>
  <c r="N189" i="53"/>
  <c r="M188" i="53"/>
  <c r="L190" i="53"/>
  <c r="J189" i="53"/>
  <c r="I188" i="53"/>
  <c r="G185" i="53"/>
  <c r="X183" i="53"/>
  <c r="W183" i="53"/>
  <c r="X182" i="53"/>
  <c r="W182" i="53"/>
  <c r="O180" i="53"/>
  <c r="N180" i="53"/>
  <c r="M179" i="53"/>
  <c r="L181" i="53"/>
  <c r="K180" i="53"/>
  <c r="J180" i="53"/>
  <c r="I179" i="53"/>
  <c r="G176" i="53"/>
  <c r="X174" i="53"/>
  <c r="W174" i="53"/>
  <c r="X173" i="53"/>
  <c r="W173" i="53"/>
  <c r="F173" i="53"/>
  <c r="O172" i="53"/>
  <c r="N170" i="53"/>
  <c r="M169" i="53"/>
  <c r="L171" i="53"/>
  <c r="K172" i="53"/>
  <c r="J169" i="53"/>
  <c r="I171" i="53"/>
  <c r="G167" i="53"/>
  <c r="X165" i="53"/>
  <c r="W165" i="53"/>
  <c r="X164" i="53"/>
  <c r="W164" i="53"/>
  <c r="O163" i="53"/>
  <c r="N162" i="53"/>
  <c r="M162" i="53"/>
  <c r="L161" i="53"/>
  <c r="K163" i="53"/>
  <c r="I163" i="53"/>
  <c r="G158" i="53"/>
  <c r="X155" i="53"/>
  <c r="W155" i="53"/>
  <c r="X154" i="53"/>
  <c r="W154" i="53"/>
  <c r="O153" i="53"/>
  <c r="N152" i="53"/>
  <c r="M152" i="53"/>
  <c r="L151" i="53"/>
  <c r="K153" i="53"/>
  <c r="I149" i="53"/>
  <c r="G148" i="53"/>
  <c r="X146" i="53"/>
  <c r="W146" i="53"/>
  <c r="X145" i="53"/>
  <c r="W145" i="53"/>
  <c r="L144" i="53"/>
  <c r="N142" i="53"/>
  <c r="M142" i="53"/>
  <c r="J142" i="53"/>
  <c r="I142" i="53"/>
  <c r="M141" i="53"/>
  <c r="L141" i="53"/>
  <c r="I141" i="53"/>
  <c r="L140" i="53"/>
  <c r="N143" i="53"/>
  <c r="M143" i="53"/>
  <c r="L142" i="53"/>
  <c r="J143" i="53"/>
  <c r="I143" i="53"/>
  <c r="X136" i="53"/>
  <c r="W136" i="53"/>
  <c r="X135" i="53"/>
  <c r="W135" i="53"/>
  <c r="L134" i="53"/>
  <c r="D134" i="53"/>
  <c r="D144" i="53" s="1"/>
  <c r="K133" i="53"/>
  <c r="N132" i="53"/>
  <c r="M132" i="53"/>
  <c r="L132" i="53"/>
  <c r="J132" i="53"/>
  <c r="I132" i="53"/>
  <c r="M131" i="53"/>
  <c r="L131" i="53"/>
  <c r="I131" i="53"/>
  <c r="L130" i="53"/>
  <c r="S129" i="53"/>
  <c r="O133" i="53"/>
  <c r="N133" i="53"/>
  <c r="M133" i="53"/>
  <c r="L133" i="53"/>
  <c r="J133" i="53"/>
  <c r="I133" i="53"/>
  <c r="S133" i="53" s="1"/>
  <c r="X126" i="53"/>
  <c r="W126" i="53"/>
  <c r="X125" i="53"/>
  <c r="W125" i="53"/>
  <c r="L124" i="53"/>
  <c r="D124" i="53"/>
  <c r="G123" i="53"/>
  <c r="N122" i="53"/>
  <c r="M122" i="53"/>
  <c r="L122" i="53"/>
  <c r="J122" i="53"/>
  <c r="I122" i="53"/>
  <c r="M121" i="53"/>
  <c r="L121" i="53"/>
  <c r="I121" i="53"/>
  <c r="D121" i="53"/>
  <c r="L120" i="53"/>
  <c r="D120" i="53"/>
  <c r="D140" i="53" s="1"/>
  <c r="D150" i="53" s="1"/>
  <c r="N123" i="53"/>
  <c r="M123" i="53"/>
  <c r="L123" i="53"/>
  <c r="J123" i="53"/>
  <c r="I123" i="53"/>
  <c r="X108" i="53"/>
  <c r="W108" i="53"/>
  <c r="X107" i="53"/>
  <c r="W107" i="53"/>
  <c r="L106" i="53"/>
  <c r="O105" i="53"/>
  <c r="K105" i="53"/>
  <c r="N104" i="53"/>
  <c r="M104" i="53"/>
  <c r="L104" i="53"/>
  <c r="J104" i="53"/>
  <c r="I104" i="53"/>
  <c r="M103" i="53"/>
  <c r="L103" i="53"/>
  <c r="I103" i="53"/>
  <c r="L102" i="53"/>
  <c r="S101" i="53"/>
  <c r="N105" i="53"/>
  <c r="U105" i="53" s="1"/>
  <c r="M105" i="53"/>
  <c r="L105" i="53"/>
  <c r="J105" i="53"/>
  <c r="I105" i="53"/>
  <c r="X98" i="53"/>
  <c r="W98" i="53"/>
  <c r="X97" i="53"/>
  <c r="W97" i="53"/>
  <c r="L96" i="53"/>
  <c r="N94" i="53"/>
  <c r="M94" i="53"/>
  <c r="L94" i="53"/>
  <c r="J94" i="53"/>
  <c r="I94" i="53"/>
  <c r="M93" i="53"/>
  <c r="L93" i="53"/>
  <c r="I93" i="53"/>
  <c r="L92" i="53"/>
  <c r="S91" i="53"/>
  <c r="O95" i="53"/>
  <c r="N95" i="53"/>
  <c r="M95" i="53"/>
  <c r="L95" i="53"/>
  <c r="K95" i="53"/>
  <c r="J95" i="53"/>
  <c r="I95" i="53"/>
  <c r="X88" i="53"/>
  <c r="W88" i="53"/>
  <c r="X87" i="53"/>
  <c r="W87" i="53"/>
  <c r="L86" i="53"/>
  <c r="D86" i="53"/>
  <c r="D96" i="53" s="1"/>
  <c r="D106" i="53" s="1"/>
  <c r="C85" i="53"/>
  <c r="N84" i="53"/>
  <c r="M84" i="53"/>
  <c r="L84" i="53"/>
  <c r="J84" i="53"/>
  <c r="I84" i="53"/>
  <c r="E84" i="53"/>
  <c r="E94" i="53" s="1"/>
  <c r="M83" i="53"/>
  <c r="L83" i="53"/>
  <c r="I83" i="53"/>
  <c r="D83" i="53"/>
  <c r="D93" i="53" s="1"/>
  <c r="D103" i="53" s="1"/>
  <c r="L82" i="53"/>
  <c r="D82" i="53"/>
  <c r="D92" i="53" s="1"/>
  <c r="D102" i="53" s="1"/>
  <c r="S81" i="53"/>
  <c r="N85" i="53"/>
  <c r="M85" i="53"/>
  <c r="L85" i="53"/>
  <c r="J85" i="53"/>
  <c r="I85" i="53"/>
  <c r="X69" i="53"/>
  <c r="W69" i="53"/>
  <c r="X68" i="53"/>
  <c r="W68" i="53"/>
  <c r="L67" i="53"/>
  <c r="N65" i="53"/>
  <c r="M65" i="53"/>
  <c r="J65" i="53"/>
  <c r="I65" i="53"/>
  <c r="M64" i="53"/>
  <c r="L64" i="53"/>
  <c r="I64" i="53"/>
  <c r="L63" i="53"/>
  <c r="N66" i="53"/>
  <c r="M66" i="53"/>
  <c r="L65" i="53"/>
  <c r="K66" i="53"/>
  <c r="J66" i="53"/>
  <c r="I66" i="53"/>
  <c r="X59" i="53"/>
  <c r="W59" i="53"/>
  <c r="X58" i="53"/>
  <c r="W58" i="53"/>
  <c r="L57" i="53"/>
  <c r="H57" i="53"/>
  <c r="O56" i="53"/>
  <c r="N55" i="53"/>
  <c r="M55" i="53"/>
  <c r="J55" i="53"/>
  <c r="I55" i="53"/>
  <c r="M54" i="53"/>
  <c r="L54" i="53"/>
  <c r="I54" i="53"/>
  <c r="L53" i="53"/>
  <c r="S52" i="53"/>
  <c r="N56" i="53"/>
  <c r="M56" i="53"/>
  <c r="L55" i="53"/>
  <c r="J56" i="53"/>
  <c r="I56" i="53"/>
  <c r="X49" i="53"/>
  <c r="W49" i="53"/>
  <c r="X48" i="53"/>
  <c r="W48" i="53"/>
  <c r="L47" i="53"/>
  <c r="N45" i="53"/>
  <c r="M45" i="53"/>
  <c r="J45" i="53"/>
  <c r="I45" i="53"/>
  <c r="M44" i="53"/>
  <c r="L44" i="53"/>
  <c r="I44" i="53"/>
  <c r="L43" i="53"/>
  <c r="O46" i="53"/>
  <c r="N46" i="53"/>
  <c r="M46" i="53"/>
  <c r="L45" i="53"/>
  <c r="K46" i="53"/>
  <c r="J46" i="53"/>
  <c r="I46" i="53"/>
  <c r="X39" i="53"/>
  <c r="W39" i="53"/>
  <c r="X38" i="53"/>
  <c r="W38" i="53"/>
  <c r="L37" i="53"/>
  <c r="O36" i="53"/>
  <c r="N35" i="53"/>
  <c r="M35" i="53"/>
  <c r="J35" i="53"/>
  <c r="I35" i="53"/>
  <c r="M34" i="53"/>
  <c r="L34" i="53"/>
  <c r="I34" i="53"/>
  <c r="L33" i="53"/>
  <c r="N36" i="53"/>
  <c r="M36" i="53"/>
  <c r="L35" i="53"/>
  <c r="J36" i="53"/>
  <c r="I36" i="53"/>
  <c r="X29" i="53"/>
  <c r="W29" i="53"/>
  <c r="X28" i="53"/>
  <c r="W28" i="53"/>
  <c r="L27" i="53"/>
  <c r="N25" i="53"/>
  <c r="M25" i="53"/>
  <c r="J25" i="53"/>
  <c r="I25" i="53"/>
  <c r="M24" i="53"/>
  <c r="L24" i="53"/>
  <c r="I24" i="53"/>
  <c r="L23" i="53"/>
  <c r="N26" i="53"/>
  <c r="M26" i="53"/>
  <c r="L25" i="53"/>
  <c r="K26" i="53"/>
  <c r="J26" i="53"/>
  <c r="I26" i="53"/>
  <c r="X19" i="53"/>
  <c r="W19" i="53"/>
  <c r="X18" i="53"/>
  <c r="W18" i="53"/>
  <c r="L17" i="53"/>
  <c r="O16" i="53"/>
  <c r="C16" i="53"/>
  <c r="N15" i="53"/>
  <c r="M15" i="53"/>
  <c r="J15" i="53"/>
  <c r="I15" i="53"/>
  <c r="M14" i="53"/>
  <c r="L14" i="53"/>
  <c r="I14" i="53"/>
  <c r="L13" i="53"/>
  <c r="N16" i="53"/>
  <c r="M16" i="53"/>
  <c r="L15" i="53"/>
  <c r="J16" i="53"/>
  <c r="I16" i="53"/>
  <c r="X9" i="53"/>
  <c r="W9" i="53"/>
  <c r="H9" i="53"/>
  <c r="H136" i="53" s="1"/>
  <c r="G9" i="53"/>
  <c r="F9" i="53"/>
  <c r="E9" i="53"/>
  <c r="E297" i="53" s="1"/>
  <c r="D9" i="53"/>
  <c r="D126" i="53" s="1"/>
  <c r="C9" i="53"/>
  <c r="B9" i="53"/>
  <c r="X8" i="53"/>
  <c r="W8" i="53"/>
  <c r="H8" i="53"/>
  <c r="G8" i="53"/>
  <c r="F8" i="53"/>
  <c r="E8" i="53"/>
  <c r="E135" i="53" s="1"/>
  <c r="D8" i="53"/>
  <c r="C8" i="53"/>
  <c r="B8" i="53"/>
  <c r="B278" i="53" s="1"/>
  <c r="L7" i="53"/>
  <c r="H7" i="53"/>
  <c r="H124" i="53" s="1"/>
  <c r="G7" i="53"/>
  <c r="G239" i="53" s="1"/>
  <c r="F7" i="53"/>
  <c r="E7" i="53"/>
  <c r="E172" i="53" s="1"/>
  <c r="D7" i="53"/>
  <c r="D17" i="53" s="1"/>
  <c r="D27" i="53" s="1"/>
  <c r="D37" i="53" s="1"/>
  <c r="D47" i="53" s="1"/>
  <c r="D57" i="53" s="1"/>
  <c r="D67" i="53" s="1"/>
  <c r="C7" i="53"/>
  <c r="B7" i="53"/>
  <c r="H6" i="53"/>
  <c r="H332" i="53" s="1"/>
  <c r="G6" i="53"/>
  <c r="G56" i="53" s="1"/>
  <c r="F6" i="53"/>
  <c r="F238" i="53" s="1"/>
  <c r="E6" i="53"/>
  <c r="E171" i="53" s="1"/>
  <c r="D6" i="53"/>
  <c r="D256" i="53" s="1"/>
  <c r="D266" i="53" s="1"/>
  <c r="D277" i="53" s="1"/>
  <c r="C6" i="53"/>
  <c r="C133" i="53" s="1"/>
  <c r="B6" i="53"/>
  <c r="N5" i="53"/>
  <c r="M5" i="53"/>
  <c r="J5" i="53"/>
  <c r="I5" i="53"/>
  <c r="H5" i="53"/>
  <c r="G5" i="53"/>
  <c r="F5" i="53"/>
  <c r="F84" i="53" s="1"/>
  <c r="E5" i="53"/>
  <c r="E15" i="53" s="1"/>
  <c r="E25" i="53" s="1"/>
  <c r="E35" i="53" s="1"/>
  <c r="E45" i="53" s="1"/>
  <c r="E55" i="53" s="1"/>
  <c r="E65" i="53" s="1"/>
  <c r="D5" i="53"/>
  <c r="C5" i="53"/>
  <c r="B5" i="53"/>
  <c r="M4" i="53"/>
  <c r="L4" i="53"/>
  <c r="I4" i="53"/>
  <c r="H4" i="53"/>
  <c r="G4" i="53"/>
  <c r="F4" i="53"/>
  <c r="E4" i="53"/>
  <c r="E64" i="53" s="1"/>
  <c r="D4" i="53"/>
  <c r="D14" i="53" s="1"/>
  <c r="D24" i="53" s="1"/>
  <c r="D34" i="53" s="1"/>
  <c r="D44" i="53" s="1"/>
  <c r="D54" i="53" s="1"/>
  <c r="D64" i="53" s="1"/>
  <c r="C4" i="53"/>
  <c r="B4" i="53"/>
  <c r="L3" i="53"/>
  <c r="H3" i="53"/>
  <c r="H130" i="53" s="1"/>
  <c r="G3" i="53"/>
  <c r="F3" i="53"/>
  <c r="E3" i="53"/>
  <c r="D3" i="53"/>
  <c r="D13" i="53" s="1"/>
  <c r="D23" i="53" s="1"/>
  <c r="D33" i="53" s="1"/>
  <c r="D43" i="53" s="1"/>
  <c r="D53" i="53" s="1"/>
  <c r="D63" i="53" s="1"/>
  <c r="C3" i="53"/>
  <c r="B3" i="53"/>
  <c r="S2" i="53"/>
  <c r="O6" i="53"/>
  <c r="N6" i="53"/>
  <c r="M6" i="53"/>
  <c r="L5" i="53"/>
  <c r="K6" i="53"/>
  <c r="J6" i="53"/>
  <c r="I6" i="53"/>
  <c r="H2" i="53"/>
  <c r="H243" i="53" s="1"/>
  <c r="G2" i="53"/>
  <c r="G12" i="53" s="1"/>
  <c r="G22" i="53" s="1"/>
  <c r="G32" i="53" s="1"/>
  <c r="G42" i="53" s="1"/>
  <c r="G52" i="53" s="1"/>
  <c r="G62" i="53" s="1"/>
  <c r="F2" i="53"/>
  <c r="E2" i="53"/>
  <c r="D2" i="53"/>
  <c r="C2" i="53"/>
  <c r="C129" i="53" s="1"/>
  <c r="B2" i="53"/>
  <c r="B243" i="53" s="1"/>
  <c r="R277" i="62" l="1"/>
  <c r="T277" i="62"/>
  <c r="P277" i="62"/>
  <c r="AH148" i="62"/>
  <c r="U285" i="62"/>
  <c r="R292" i="62"/>
  <c r="P292" i="62"/>
  <c r="V292" i="62" s="1"/>
  <c r="U292" i="62"/>
  <c r="Q441" i="62"/>
  <c r="T440" i="62"/>
  <c r="P441" i="62"/>
  <c r="V441" i="62" s="1"/>
  <c r="X436" i="62" s="1"/>
  <c r="R441" i="62"/>
  <c r="S440" i="62"/>
  <c r="S393" i="62"/>
  <c r="R394" i="62"/>
  <c r="P394" i="62"/>
  <c r="V394" i="62" s="1"/>
  <c r="X390" i="62" s="1"/>
  <c r="Q394" i="62"/>
  <c r="T393" i="62"/>
  <c r="S375" i="62"/>
  <c r="R376" i="62"/>
  <c r="T375" i="62"/>
  <c r="Q376" i="62"/>
  <c r="P376" i="62"/>
  <c r="V376" i="62" s="1"/>
  <c r="X372" i="62" s="1"/>
  <c r="S413" i="62"/>
  <c r="R414" i="62"/>
  <c r="T413" i="62"/>
  <c r="Q414" i="62"/>
  <c r="P414" i="62"/>
  <c r="V414" i="62" s="1"/>
  <c r="X409" i="62" s="1"/>
  <c r="Q423" i="62"/>
  <c r="T422" i="62"/>
  <c r="P423" i="62"/>
  <c r="V423" i="62" s="1"/>
  <c r="X418" i="62" s="1"/>
  <c r="R423" i="62"/>
  <c r="S422" i="62"/>
  <c r="S431" i="62"/>
  <c r="R432" i="62"/>
  <c r="P432" i="62"/>
  <c r="V432" i="62" s="1"/>
  <c r="X427" i="62" s="1"/>
  <c r="Q432" i="62"/>
  <c r="T431" i="62"/>
  <c r="AH173" i="62"/>
  <c r="AI121" i="62"/>
  <c r="AJ121" i="62"/>
  <c r="AE121" i="62"/>
  <c r="AK120" i="62"/>
  <c r="AL181" i="62"/>
  <c r="AF121" i="62"/>
  <c r="AK121" i="62"/>
  <c r="AG121" i="62"/>
  <c r="AH149" i="62"/>
  <c r="AF148" i="62"/>
  <c r="AK148" i="62"/>
  <c r="AG149" i="62"/>
  <c r="AJ148" i="62"/>
  <c r="AE149" i="62"/>
  <c r="AK149" i="62"/>
  <c r="AH121" i="62"/>
  <c r="AJ120" i="62"/>
  <c r="AH120" i="62"/>
  <c r="AI149" i="62"/>
  <c r="AF149" i="62"/>
  <c r="AL149" i="62"/>
  <c r="AI188" i="62"/>
  <c r="AH187" i="62"/>
  <c r="AK174" i="62"/>
  <c r="AG181" i="62"/>
  <c r="AF181" i="62"/>
  <c r="AF180" i="62"/>
  <c r="AE181" i="62"/>
  <c r="AI181" i="62"/>
  <c r="AJ180" i="62"/>
  <c r="AJ181" i="62"/>
  <c r="AK180" i="62"/>
  <c r="AH181" i="62"/>
  <c r="AE142" i="62"/>
  <c r="AG142" i="62"/>
  <c r="AF141" i="62"/>
  <c r="AF142" i="62"/>
  <c r="AH142" i="62"/>
  <c r="AI142" i="62"/>
  <c r="AJ141" i="62"/>
  <c r="AK158" i="62"/>
  <c r="AG159" i="62"/>
  <c r="AF159" i="62"/>
  <c r="AF158" i="62"/>
  <c r="AE159" i="62"/>
  <c r="AI159" i="62"/>
  <c r="AJ158" i="62"/>
  <c r="AH158" i="62"/>
  <c r="AH159" i="62"/>
  <c r="AJ159" i="62"/>
  <c r="AG128" i="62"/>
  <c r="AF128" i="62"/>
  <c r="AF127" i="62"/>
  <c r="AE128" i="62"/>
  <c r="AI128" i="62"/>
  <c r="AH128" i="62"/>
  <c r="AJ128" i="62"/>
  <c r="AK128" i="62"/>
  <c r="AK127" i="62"/>
  <c r="AJ127" i="62"/>
  <c r="AL188" i="62"/>
  <c r="AL166" i="62"/>
  <c r="AK166" i="62"/>
  <c r="AH180" i="62"/>
  <c r="AJ142" i="62"/>
  <c r="AK159" i="62"/>
  <c r="AF166" i="62"/>
  <c r="AE166" i="62"/>
  <c r="AF165" i="62"/>
  <c r="AK165" i="62"/>
  <c r="AG166" i="62"/>
  <c r="AJ165" i="62"/>
  <c r="AJ166" i="62"/>
  <c r="AI166" i="62"/>
  <c r="AH166" i="62"/>
  <c r="AG109" i="62"/>
  <c r="AF109" i="62"/>
  <c r="AE109" i="62"/>
  <c r="AF108" i="62"/>
  <c r="AH108" i="62"/>
  <c r="AJ109" i="62"/>
  <c r="AH109" i="62"/>
  <c r="AK108" i="62"/>
  <c r="AJ108" i="62"/>
  <c r="AI109" i="62"/>
  <c r="AG174" i="62"/>
  <c r="AF174" i="62"/>
  <c r="AF173" i="62"/>
  <c r="AE174" i="62"/>
  <c r="AH174" i="62"/>
  <c r="AJ174" i="62"/>
  <c r="AK173" i="62"/>
  <c r="AI174" i="62"/>
  <c r="AK188" i="62"/>
  <c r="AH141" i="62"/>
  <c r="AG188" i="62"/>
  <c r="AF188" i="62"/>
  <c r="AF187" i="62"/>
  <c r="AE188" i="62"/>
  <c r="AJ188" i="62"/>
  <c r="AH188" i="62"/>
  <c r="AK187" i="62"/>
  <c r="AK142" i="62"/>
  <c r="U151" i="62"/>
  <c r="U89" i="62"/>
  <c r="U160" i="62"/>
  <c r="U167" i="62"/>
  <c r="U175" i="62"/>
  <c r="U182" i="62"/>
  <c r="U349" i="62"/>
  <c r="U425" i="62"/>
  <c r="U435" i="62"/>
  <c r="U445" i="62"/>
  <c r="AH60" i="46"/>
  <c r="AF60" i="46"/>
  <c r="AG60" i="46"/>
  <c r="AH68" i="46"/>
  <c r="AF68" i="46"/>
  <c r="AG68" i="46"/>
  <c r="AH186" i="46"/>
  <c r="AF186" i="46"/>
  <c r="AG186" i="46"/>
  <c r="AI68" i="46"/>
  <c r="AH52" i="46"/>
  <c r="AF52" i="46"/>
  <c r="AG52" i="46"/>
  <c r="AG208" i="46"/>
  <c r="AH208" i="46"/>
  <c r="AF208" i="46"/>
  <c r="AH102" i="46"/>
  <c r="AF102" i="46"/>
  <c r="AG102" i="46"/>
  <c r="AG124" i="46"/>
  <c r="AH124" i="46"/>
  <c r="AF124" i="46"/>
  <c r="AG166" i="46"/>
  <c r="AF166" i="46"/>
  <c r="AH166" i="46"/>
  <c r="AI186" i="46"/>
  <c r="AH86" i="46"/>
  <c r="AF86" i="46"/>
  <c r="AG86" i="46"/>
  <c r="AI52" i="46"/>
  <c r="AH154" i="46"/>
  <c r="AF154" i="46"/>
  <c r="AG154" i="46"/>
  <c r="AF132" i="46"/>
  <c r="AH132" i="46"/>
  <c r="AG132" i="46"/>
  <c r="AH220" i="46"/>
  <c r="AF220" i="46"/>
  <c r="AG220" i="46"/>
  <c r="AH170" i="46"/>
  <c r="AG170" i="46"/>
  <c r="AF170" i="46"/>
  <c r="AG34" i="46"/>
  <c r="AF34" i="46"/>
  <c r="AH34" i="46"/>
  <c r="AI86" i="46"/>
  <c r="AH204" i="46"/>
  <c r="AF204" i="46"/>
  <c r="AG204" i="46"/>
  <c r="AH120" i="46"/>
  <c r="AF120" i="46"/>
  <c r="AG120" i="46"/>
  <c r="H19" i="53"/>
  <c r="D59" i="53"/>
  <c r="D361" i="53"/>
  <c r="D371" i="53" s="1"/>
  <c r="H17" i="53"/>
  <c r="F25" i="53"/>
  <c r="C42" i="53"/>
  <c r="F45" i="53"/>
  <c r="F65" i="53"/>
  <c r="H88" i="53"/>
  <c r="G95" i="53"/>
  <c r="D141" i="53"/>
  <c r="E353" i="53"/>
  <c r="G119" i="53"/>
  <c r="E104" i="53"/>
  <c r="G196" i="53"/>
  <c r="E18" i="53"/>
  <c r="E248" i="53"/>
  <c r="E266" i="53"/>
  <c r="D19" i="53"/>
  <c r="C22" i="53"/>
  <c r="G26" i="53"/>
  <c r="H37" i="53"/>
  <c r="D39" i="53"/>
  <c r="G46" i="53"/>
  <c r="C62" i="53"/>
  <c r="G66" i="53"/>
  <c r="E87" i="53"/>
  <c r="E174" i="53"/>
  <c r="G101" i="53"/>
  <c r="E122" i="53"/>
  <c r="E132" i="53" s="1"/>
  <c r="E142" i="53" s="1"/>
  <c r="G223" i="53"/>
  <c r="G234" i="53" s="1"/>
  <c r="X544" i="53"/>
  <c r="J79" i="60"/>
  <c r="J80" i="60"/>
  <c r="J77" i="60"/>
  <c r="J81" i="60"/>
  <c r="J73" i="60"/>
  <c r="J69" i="60"/>
  <c r="J70" i="60"/>
  <c r="J68" i="60"/>
  <c r="J72" i="60"/>
  <c r="J71" i="60"/>
  <c r="J74" i="60"/>
  <c r="U424" i="62"/>
  <c r="U428" i="62"/>
  <c r="U434" i="62"/>
  <c r="U444" i="62"/>
  <c r="U369" i="62"/>
  <c r="U380" i="62"/>
  <c r="U426" i="62"/>
  <c r="U436" i="62"/>
  <c r="U442" i="62"/>
  <c r="U446" i="62"/>
  <c r="R427" i="62"/>
  <c r="Q427" i="62"/>
  <c r="T426" i="62"/>
  <c r="P427" i="62"/>
  <c r="V427" i="62" s="1"/>
  <c r="S426" i="62"/>
  <c r="S432" i="62"/>
  <c r="R433" i="62"/>
  <c r="Q433" i="62"/>
  <c r="T432" i="62"/>
  <c r="P433" i="62"/>
  <c r="V433" i="62" s="1"/>
  <c r="R437" i="62"/>
  <c r="Q437" i="62"/>
  <c r="T436" i="62"/>
  <c r="P437" i="62"/>
  <c r="V437" i="62" s="1"/>
  <c r="S436" i="62"/>
  <c r="S442" i="62"/>
  <c r="R443" i="62"/>
  <c r="Q443" i="62"/>
  <c r="T442" i="62"/>
  <c r="P443" i="62"/>
  <c r="V443" i="62" s="1"/>
  <c r="B444" i="62"/>
  <c r="B435" i="62"/>
  <c r="B426" i="62"/>
  <c r="B417" i="62"/>
  <c r="B406" i="62"/>
  <c r="B397" i="62"/>
  <c r="B388" i="62"/>
  <c r="B379" i="62"/>
  <c r="B367" i="62"/>
  <c r="B358" i="62"/>
  <c r="B349" i="62"/>
  <c r="B340" i="62"/>
  <c r="B330" i="62"/>
  <c r="B321" i="62"/>
  <c r="B74" i="62"/>
  <c r="B67" i="62"/>
  <c r="B60" i="62"/>
  <c r="B53" i="62"/>
  <c r="B45" i="62"/>
  <c r="B34" i="62"/>
  <c r="B26" i="62"/>
  <c r="B19" i="62"/>
  <c r="H446" i="62"/>
  <c r="H437" i="62"/>
  <c r="H428" i="62"/>
  <c r="H419" i="62"/>
  <c r="H408" i="62"/>
  <c r="H399" i="62"/>
  <c r="H390" i="62"/>
  <c r="H381" i="62"/>
  <c r="H369" i="62"/>
  <c r="H360" i="62"/>
  <c r="H351" i="62"/>
  <c r="H342" i="62"/>
  <c r="H332" i="62"/>
  <c r="H323" i="62"/>
  <c r="H76" i="62"/>
  <c r="H69" i="62"/>
  <c r="H62" i="62"/>
  <c r="H55" i="62"/>
  <c r="H47" i="62"/>
  <c r="H36" i="62"/>
  <c r="H28" i="62"/>
  <c r="H21" i="62"/>
  <c r="D446" i="62"/>
  <c r="D437" i="62"/>
  <c r="D428" i="62"/>
  <c r="D419" i="62"/>
  <c r="D408" i="62"/>
  <c r="D399" i="62"/>
  <c r="D390" i="62"/>
  <c r="D381" i="62"/>
  <c r="D369" i="62"/>
  <c r="D360" i="62"/>
  <c r="D351" i="62"/>
  <c r="D342" i="62"/>
  <c r="D332" i="62"/>
  <c r="D323" i="62"/>
  <c r="D76" i="62"/>
  <c r="D69" i="62"/>
  <c r="D62" i="62"/>
  <c r="D55" i="62"/>
  <c r="D47" i="62"/>
  <c r="D36" i="62"/>
  <c r="D28" i="62"/>
  <c r="D14" i="62"/>
  <c r="D21" i="62"/>
  <c r="F443" i="62"/>
  <c r="F434" i="62"/>
  <c r="F425" i="62"/>
  <c r="F416" i="62"/>
  <c r="F378" i="62"/>
  <c r="F405" i="62"/>
  <c r="F396" i="62"/>
  <c r="F366" i="62"/>
  <c r="F357" i="62"/>
  <c r="F387" i="62"/>
  <c r="F329" i="62"/>
  <c r="F348" i="62"/>
  <c r="F339" i="62"/>
  <c r="F320" i="62"/>
  <c r="F75" i="62"/>
  <c r="F68" i="62"/>
  <c r="F61" i="62"/>
  <c r="F54" i="62"/>
  <c r="F46" i="62"/>
  <c r="F35" i="62"/>
  <c r="F27" i="62"/>
  <c r="F20" i="62"/>
  <c r="H444" i="62"/>
  <c r="H435" i="62"/>
  <c r="H426" i="62"/>
  <c r="H397" i="62"/>
  <c r="H379" i="62"/>
  <c r="H388" i="62"/>
  <c r="H417" i="62"/>
  <c r="H406" i="62"/>
  <c r="H330" i="62"/>
  <c r="H349" i="62"/>
  <c r="H340" i="62"/>
  <c r="H367" i="62"/>
  <c r="H358" i="62"/>
  <c r="H321" i="62"/>
  <c r="H74" i="62"/>
  <c r="H67" i="62"/>
  <c r="H60" i="62"/>
  <c r="H53" i="62"/>
  <c r="H45" i="62"/>
  <c r="H34" i="62"/>
  <c r="H26" i="62"/>
  <c r="H19" i="62"/>
  <c r="D444" i="62"/>
  <c r="D435" i="62"/>
  <c r="D426" i="62"/>
  <c r="D417" i="62"/>
  <c r="D406" i="62"/>
  <c r="D397" i="62"/>
  <c r="D388" i="62"/>
  <c r="D367" i="62"/>
  <c r="D349" i="62"/>
  <c r="D340" i="62"/>
  <c r="D330" i="62"/>
  <c r="D358" i="62"/>
  <c r="D379" i="62"/>
  <c r="D321" i="62"/>
  <c r="D74" i="62"/>
  <c r="D67" i="62"/>
  <c r="D60" i="62"/>
  <c r="D53" i="62"/>
  <c r="D45" i="62"/>
  <c r="D34" i="62"/>
  <c r="D26" i="62"/>
  <c r="D19" i="62"/>
  <c r="F423" i="62"/>
  <c r="F414" i="62"/>
  <c r="F403" i="62"/>
  <c r="F394" i="62"/>
  <c r="F385" i="62"/>
  <c r="F432" i="62"/>
  <c r="F441" i="62"/>
  <c r="F364" i="62"/>
  <c r="F346" i="62"/>
  <c r="F355" i="62"/>
  <c r="F327" i="62"/>
  <c r="F318" i="62"/>
  <c r="F376" i="62"/>
  <c r="F337" i="62"/>
  <c r="F66" i="62"/>
  <c r="F18" i="62"/>
  <c r="F73" i="62"/>
  <c r="F52" i="62"/>
  <c r="F33" i="62"/>
  <c r="F25" i="62"/>
  <c r="F59" i="62"/>
  <c r="F44" i="62"/>
  <c r="H442" i="62"/>
  <c r="H433" i="62"/>
  <c r="H424" i="62"/>
  <c r="H415" i="62"/>
  <c r="H404" i="62"/>
  <c r="H395" i="62"/>
  <c r="H386" i="62"/>
  <c r="H377" i="62"/>
  <c r="H365" i="62"/>
  <c r="H356" i="62"/>
  <c r="H347" i="62"/>
  <c r="H338" i="62"/>
  <c r="H328" i="62"/>
  <c r="H319" i="62"/>
  <c r="H72" i="62"/>
  <c r="H65" i="62"/>
  <c r="H58" i="62"/>
  <c r="H51" i="62"/>
  <c r="H43" i="62"/>
  <c r="H32" i="62"/>
  <c r="H17" i="62"/>
  <c r="H24" i="62"/>
  <c r="D442" i="62"/>
  <c r="D433" i="62"/>
  <c r="D424" i="62"/>
  <c r="D415" i="62"/>
  <c r="D404" i="62"/>
  <c r="D395" i="62"/>
  <c r="D386" i="62"/>
  <c r="D377" i="62"/>
  <c r="D365" i="62"/>
  <c r="D356" i="62"/>
  <c r="D347" i="62"/>
  <c r="D338" i="62"/>
  <c r="D328" i="62"/>
  <c r="D319" i="62"/>
  <c r="D72" i="62"/>
  <c r="D65" i="62"/>
  <c r="D58" i="62"/>
  <c r="D51" i="62"/>
  <c r="D43" i="62"/>
  <c r="D32" i="62"/>
  <c r="D24" i="62"/>
  <c r="D10" i="62"/>
  <c r="D17" i="62"/>
  <c r="F439" i="62"/>
  <c r="F430" i="62"/>
  <c r="F392" i="62"/>
  <c r="F421" i="62"/>
  <c r="F383" i="62"/>
  <c r="F374" i="62"/>
  <c r="F353" i="62"/>
  <c r="F335" i="62"/>
  <c r="F412" i="62"/>
  <c r="F362" i="62"/>
  <c r="F401" i="62"/>
  <c r="F325" i="62"/>
  <c r="F344" i="62"/>
  <c r="F71" i="62"/>
  <c r="F64" i="62"/>
  <c r="F57" i="62"/>
  <c r="F50" i="62"/>
  <c r="F42" i="62"/>
  <c r="F23" i="62"/>
  <c r="F31" i="62"/>
  <c r="F16" i="62"/>
  <c r="E447" i="62"/>
  <c r="E438" i="62"/>
  <c r="E429" i="62"/>
  <c r="E420" i="62"/>
  <c r="E409" i="62"/>
  <c r="E400" i="62"/>
  <c r="E391" i="62"/>
  <c r="E382" i="62"/>
  <c r="E370" i="62"/>
  <c r="E361" i="62"/>
  <c r="E352" i="62"/>
  <c r="E343" i="62"/>
  <c r="E333" i="62"/>
  <c r="E324" i="62"/>
  <c r="H448" i="62"/>
  <c r="H439" i="62"/>
  <c r="H430" i="62"/>
  <c r="H421" i="62"/>
  <c r="H410" i="62"/>
  <c r="H401" i="62"/>
  <c r="H392" i="62"/>
  <c r="H383" i="62"/>
  <c r="H371" i="62"/>
  <c r="H353" i="62"/>
  <c r="H334" i="62"/>
  <c r="H344" i="62"/>
  <c r="H325" i="62"/>
  <c r="H362" i="62"/>
  <c r="F445" i="62"/>
  <c r="F427" i="62"/>
  <c r="F418" i="62"/>
  <c r="F407" i="62"/>
  <c r="F398" i="62"/>
  <c r="F389" i="62"/>
  <c r="F380" i="62"/>
  <c r="F436" i="62"/>
  <c r="F359" i="62"/>
  <c r="F350" i="62"/>
  <c r="F368" i="62"/>
  <c r="F322" i="62"/>
  <c r="F341" i="62"/>
  <c r="F331" i="62"/>
  <c r="E448" i="62"/>
  <c r="E439" i="62"/>
  <c r="E430" i="62"/>
  <c r="E421" i="62"/>
  <c r="E383" i="62"/>
  <c r="E410" i="62"/>
  <c r="E362" i="62"/>
  <c r="E344" i="62"/>
  <c r="E401" i="62"/>
  <c r="E392" i="62"/>
  <c r="E353" i="62"/>
  <c r="E325" i="62"/>
  <c r="E371" i="62"/>
  <c r="E334" i="62"/>
  <c r="I54" i="62"/>
  <c r="T42" i="62"/>
  <c r="P42" i="62"/>
  <c r="S42" i="62"/>
  <c r="R42" i="62"/>
  <c r="Q42" i="62"/>
  <c r="U143" i="62"/>
  <c r="U161" i="62"/>
  <c r="U212" i="62"/>
  <c r="U321" i="62"/>
  <c r="U320" i="62"/>
  <c r="U330" i="62"/>
  <c r="U339" i="62"/>
  <c r="U348" i="62"/>
  <c r="T425" i="62"/>
  <c r="P426" i="62"/>
  <c r="V426" i="62" s="1"/>
  <c r="S425" i="62"/>
  <c r="R426" i="62"/>
  <c r="Q426" i="62"/>
  <c r="U427" i="62"/>
  <c r="U433" i="62"/>
  <c r="Q436" i="62"/>
  <c r="T435" i="62"/>
  <c r="P436" i="62"/>
  <c r="V436" i="62" s="1"/>
  <c r="S435" i="62"/>
  <c r="R436" i="62"/>
  <c r="U437" i="62"/>
  <c r="Q442" i="62"/>
  <c r="T441" i="62"/>
  <c r="P442" i="62"/>
  <c r="V442" i="62" s="1"/>
  <c r="S441" i="62"/>
  <c r="R442" i="62"/>
  <c r="U443" i="62"/>
  <c r="T445" i="62"/>
  <c r="P446" i="62"/>
  <c r="V446" i="62" s="1"/>
  <c r="S445" i="62"/>
  <c r="R446" i="62"/>
  <c r="Q446" i="62"/>
  <c r="B441" i="62"/>
  <c r="B432" i="62"/>
  <c r="B414" i="62"/>
  <c r="B403" i="62"/>
  <c r="B394" i="62"/>
  <c r="B423" i="62"/>
  <c r="B385" i="62"/>
  <c r="B346" i="62"/>
  <c r="B337" i="62"/>
  <c r="B327" i="62"/>
  <c r="B364" i="62"/>
  <c r="B355" i="62"/>
  <c r="B376" i="62"/>
  <c r="B318" i="62"/>
  <c r="B71" i="62"/>
  <c r="B64" i="62"/>
  <c r="B57" i="62"/>
  <c r="B50" i="62"/>
  <c r="B42" i="62"/>
  <c r="B31" i="62"/>
  <c r="B23" i="62"/>
  <c r="B16" i="62"/>
  <c r="B443" i="62"/>
  <c r="B425" i="62"/>
  <c r="B416" i="62"/>
  <c r="B405" i="62"/>
  <c r="B396" i="62"/>
  <c r="B387" i="62"/>
  <c r="B434" i="62"/>
  <c r="B378" i="62"/>
  <c r="B339" i="62"/>
  <c r="B320" i="62"/>
  <c r="B357" i="62"/>
  <c r="B348" i="62"/>
  <c r="B366" i="62"/>
  <c r="B329" i="62"/>
  <c r="B73" i="62"/>
  <c r="B66" i="62"/>
  <c r="B59" i="62"/>
  <c r="B44" i="62"/>
  <c r="B25" i="62"/>
  <c r="B52" i="62"/>
  <c r="B33" i="62"/>
  <c r="B18" i="62"/>
  <c r="G446" i="62"/>
  <c r="G437" i="62"/>
  <c r="G428" i="62"/>
  <c r="G390" i="62"/>
  <c r="G419" i="62"/>
  <c r="G408" i="62"/>
  <c r="G381" i="62"/>
  <c r="G399" i="62"/>
  <c r="G369" i="62"/>
  <c r="G323" i="62"/>
  <c r="G342" i="62"/>
  <c r="G332" i="62"/>
  <c r="G360" i="62"/>
  <c r="G351" i="62"/>
  <c r="G76" i="62"/>
  <c r="G69" i="62"/>
  <c r="G62" i="62"/>
  <c r="G55" i="62"/>
  <c r="G47" i="62"/>
  <c r="G36" i="62"/>
  <c r="G28" i="62"/>
  <c r="G21" i="62"/>
  <c r="C446" i="62"/>
  <c r="C437" i="62"/>
  <c r="C428" i="62"/>
  <c r="C399" i="62"/>
  <c r="C390" i="62"/>
  <c r="C381" i="62"/>
  <c r="C360" i="62"/>
  <c r="C342" i="62"/>
  <c r="C419" i="62"/>
  <c r="C332" i="62"/>
  <c r="C323" i="62"/>
  <c r="C351" i="62"/>
  <c r="C369" i="62"/>
  <c r="C408" i="62"/>
  <c r="C76" i="62"/>
  <c r="C69" i="62"/>
  <c r="C62" i="62"/>
  <c r="C55" i="62"/>
  <c r="C47" i="62"/>
  <c r="C36" i="62"/>
  <c r="C28" i="62"/>
  <c r="C21" i="62"/>
  <c r="E445" i="62"/>
  <c r="E436" i="62"/>
  <c r="E427" i="62"/>
  <c r="E418" i="62"/>
  <c r="E407" i="62"/>
  <c r="E398" i="62"/>
  <c r="E389" i="62"/>
  <c r="E380" i="62"/>
  <c r="E359" i="62"/>
  <c r="E341" i="62"/>
  <c r="E350" i="62"/>
  <c r="E322" i="62"/>
  <c r="E368" i="62"/>
  <c r="E331" i="62"/>
  <c r="E75" i="62"/>
  <c r="E68" i="62"/>
  <c r="E61" i="62"/>
  <c r="E54" i="62"/>
  <c r="E46" i="62"/>
  <c r="E35" i="62"/>
  <c r="E27" i="62"/>
  <c r="E20" i="62"/>
  <c r="G417" i="62"/>
  <c r="G406" i="62"/>
  <c r="G397" i="62"/>
  <c r="G388" i="62"/>
  <c r="G444" i="62"/>
  <c r="G435" i="62"/>
  <c r="G426" i="62"/>
  <c r="G379" i="62"/>
  <c r="G358" i="62"/>
  <c r="G340" i="62"/>
  <c r="G367" i="62"/>
  <c r="G321" i="62"/>
  <c r="G330" i="62"/>
  <c r="G349" i="62"/>
  <c r="G74" i="62"/>
  <c r="G26" i="62"/>
  <c r="G45" i="62"/>
  <c r="G60" i="62"/>
  <c r="G19" i="62"/>
  <c r="G67" i="62"/>
  <c r="G53" i="62"/>
  <c r="G34" i="62"/>
  <c r="C435" i="62"/>
  <c r="C417" i="62"/>
  <c r="C406" i="62"/>
  <c r="C397" i="62"/>
  <c r="C388" i="62"/>
  <c r="C426" i="62"/>
  <c r="C379" i="62"/>
  <c r="C349" i="62"/>
  <c r="C340" i="62"/>
  <c r="C330" i="62"/>
  <c r="C367" i="62"/>
  <c r="C358" i="62"/>
  <c r="C444" i="62"/>
  <c r="C321" i="62"/>
  <c r="C74" i="62"/>
  <c r="C67" i="62"/>
  <c r="C60" i="62"/>
  <c r="C53" i="62"/>
  <c r="C34" i="62"/>
  <c r="C19" i="62"/>
  <c r="C45" i="62"/>
  <c r="C26" i="62"/>
  <c r="E443" i="62"/>
  <c r="E434" i="62"/>
  <c r="E425" i="62"/>
  <c r="E416" i="62"/>
  <c r="E405" i="62"/>
  <c r="E396" i="62"/>
  <c r="E387" i="62"/>
  <c r="E378" i="62"/>
  <c r="E366" i="62"/>
  <c r="E357" i="62"/>
  <c r="E348" i="62"/>
  <c r="E339" i="62"/>
  <c r="E329" i="62"/>
  <c r="E320" i="62"/>
  <c r="E73" i="62"/>
  <c r="E66" i="62"/>
  <c r="E59" i="62"/>
  <c r="E52" i="62"/>
  <c r="E44" i="62"/>
  <c r="E33" i="62"/>
  <c r="E25" i="62"/>
  <c r="E18" i="62"/>
  <c r="G442" i="62"/>
  <c r="G433" i="62"/>
  <c r="G404" i="62"/>
  <c r="G395" i="62"/>
  <c r="G365" i="62"/>
  <c r="G347" i="62"/>
  <c r="G424" i="62"/>
  <c r="G386" i="62"/>
  <c r="G415" i="62"/>
  <c r="G377" i="62"/>
  <c r="G328" i="62"/>
  <c r="G338" i="62"/>
  <c r="G319" i="62"/>
  <c r="G356" i="62"/>
  <c r="G72" i="62"/>
  <c r="G65" i="62"/>
  <c r="G58" i="62"/>
  <c r="G51" i="62"/>
  <c r="G43" i="62"/>
  <c r="G32" i="62"/>
  <c r="G17" i="62"/>
  <c r="G24" i="62"/>
  <c r="C442" i="62"/>
  <c r="C433" i="62"/>
  <c r="C424" i="62"/>
  <c r="C386" i="62"/>
  <c r="C415" i="62"/>
  <c r="C404" i="62"/>
  <c r="C377" i="62"/>
  <c r="C338" i="62"/>
  <c r="C356" i="62"/>
  <c r="C347" i="62"/>
  <c r="C319" i="62"/>
  <c r="C365" i="62"/>
  <c r="C395" i="62"/>
  <c r="C328" i="62"/>
  <c r="C72" i="62"/>
  <c r="C65" i="62"/>
  <c r="C58" i="62"/>
  <c r="C51" i="62"/>
  <c r="C43" i="62"/>
  <c r="C32" i="62"/>
  <c r="C17" i="62"/>
  <c r="C24" i="62"/>
  <c r="E441" i="62"/>
  <c r="E432" i="62"/>
  <c r="E403" i="62"/>
  <c r="E394" i="62"/>
  <c r="E423" i="62"/>
  <c r="E385" i="62"/>
  <c r="E376" i="62"/>
  <c r="E355" i="62"/>
  <c r="E346" i="62"/>
  <c r="E414" i="62"/>
  <c r="E364" i="62"/>
  <c r="E318" i="62"/>
  <c r="E337" i="62"/>
  <c r="E327" i="62"/>
  <c r="E71" i="62"/>
  <c r="E64" i="62"/>
  <c r="E57" i="62"/>
  <c r="E50" i="62"/>
  <c r="E42" i="62"/>
  <c r="E31" i="62"/>
  <c r="E23" i="62"/>
  <c r="E16" i="62"/>
  <c r="D448" i="62"/>
  <c r="D439" i="62"/>
  <c r="D430" i="62"/>
  <c r="D392" i="62"/>
  <c r="D421" i="62"/>
  <c r="D383" i="62"/>
  <c r="D410" i="62"/>
  <c r="D344" i="62"/>
  <c r="D334" i="62"/>
  <c r="D362" i="62"/>
  <c r="D353" i="62"/>
  <c r="D325" i="62"/>
  <c r="D371" i="62"/>
  <c r="D401" i="62"/>
  <c r="C447" i="62"/>
  <c r="C438" i="62"/>
  <c r="C429" i="62"/>
  <c r="C420" i="62"/>
  <c r="C382" i="62"/>
  <c r="C409" i="62"/>
  <c r="C400" i="62"/>
  <c r="C333" i="62"/>
  <c r="C391" i="62"/>
  <c r="C352" i="62"/>
  <c r="C343" i="62"/>
  <c r="C370" i="62"/>
  <c r="C361" i="62"/>
  <c r="C324" i="62"/>
  <c r="G447" i="62"/>
  <c r="G438" i="62"/>
  <c r="G429" i="62"/>
  <c r="G420" i="62"/>
  <c r="G409" i="62"/>
  <c r="G400" i="62"/>
  <c r="G391" i="62"/>
  <c r="G382" i="62"/>
  <c r="G361" i="62"/>
  <c r="G343" i="62"/>
  <c r="G370" i="62"/>
  <c r="G324" i="62"/>
  <c r="G333" i="62"/>
  <c r="G352" i="62"/>
  <c r="B448" i="62"/>
  <c r="B439" i="62"/>
  <c r="B430" i="62"/>
  <c r="B421" i="62"/>
  <c r="B410" i="62"/>
  <c r="B401" i="62"/>
  <c r="B392" i="62"/>
  <c r="B383" i="62"/>
  <c r="B371" i="62"/>
  <c r="B362" i="62"/>
  <c r="B353" i="62"/>
  <c r="B344" i="62"/>
  <c r="B334" i="62"/>
  <c r="B325" i="62"/>
  <c r="F446" i="62"/>
  <c r="F437" i="62"/>
  <c r="F428" i="62"/>
  <c r="F419" i="62"/>
  <c r="F408" i="62"/>
  <c r="F399" i="62"/>
  <c r="F390" i="62"/>
  <c r="F381" i="62"/>
  <c r="F369" i="62"/>
  <c r="F360" i="62"/>
  <c r="F351" i="62"/>
  <c r="F342" i="62"/>
  <c r="F332" i="62"/>
  <c r="F323" i="62"/>
  <c r="N54" i="62"/>
  <c r="U42" i="62"/>
  <c r="U144" i="62"/>
  <c r="U168" i="62"/>
  <c r="U176" i="62"/>
  <c r="U183" i="62"/>
  <c r="U190" i="62"/>
  <c r="S424" i="62"/>
  <c r="R425" i="62"/>
  <c r="Q425" i="62"/>
  <c r="T424" i="62"/>
  <c r="P425" i="62"/>
  <c r="S434" i="62"/>
  <c r="R435" i="62"/>
  <c r="Q435" i="62"/>
  <c r="T434" i="62"/>
  <c r="P435" i="62"/>
  <c r="V435" i="62" s="1"/>
  <c r="S444" i="62"/>
  <c r="R445" i="62"/>
  <c r="Q445" i="62"/>
  <c r="T444" i="62"/>
  <c r="P445" i="62"/>
  <c r="B446" i="62"/>
  <c r="B437" i="62"/>
  <c r="B428" i="62"/>
  <c r="B408" i="62"/>
  <c r="B399" i="62"/>
  <c r="B390" i="62"/>
  <c r="B381" i="62"/>
  <c r="B342" i="62"/>
  <c r="B332" i="62"/>
  <c r="B323" i="62"/>
  <c r="B419" i="62"/>
  <c r="B360" i="62"/>
  <c r="B351" i="62"/>
  <c r="B369" i="62"/>
  <c r="B76" i="62"/>
  <c r="B69" i="62"/>
  <c r="B62" i="62"/>
  <c r="B55" i="62"/>
  <c r="B47" i="62"/>
  <c r="B36" i="62"/>
  <c r="B28" i="62"/>
  <c r="B21" i="62"/>
  <c r="B442" i="62"/>
  <c r="B433" i="62"/>
  <c r="B424" i="62"/>
  <c r="B415" i="62"/>
  <c r="B404" i="62"/>
  <c r="B395" i="62"/>
  <c r="B386" i="62"/>
  <c r="B365" i="62"/>
  <c r="B347" i="62"/>
  <c r="B328" i="62"/>
  <c r="B377" i="62"/>
  <c r="B338" i="62"/>
  <c r="B356" i="62"/>
  <c r="B319" i="62"/>
  <c r="B72" i="62"/>
  <c r="B65" i="62"/>
  <c r="B58" i="62"/>
  <c r="B51" i="62"/>
  <c r="B43" i="62"/>
  <c r="B32" i="62"/>
  <c r="B24" i="62"/>
  <c r="B17" i="62"/>
  <c r="F444" i="62"/>
  <c r="F435" i="62"/>
  <c r="F426" i="62"/>
  <c r="F417" i="62"/>
  <c r="F406" i="62"/>
  <c r="F397" i="62"/>
  <c r="F388" i="62"/>
  <c r="F367" i="62"/>
  <c r="F349" i="62"/>
  <c r="F330" i="62"/>
  <c r="F358" i="62"/>
  <c r="F321" i="62"/>
  <c r="F379" i="62"/>
  <c r="F340" i="62"/>
  <c r="F76" i="62"/>
  <c r="F69" i="62"/>
  <c r="F62" i="62"/>
  <c r="F55" i="62"/>
  <c r="F47" i="62"/>
  <c r="F36" i="62"/>
  <c r="F28" i="62"/>
  <c r="F21" i="62"/>
  <c r="H418" i="62"/>
  <c r="H407" i="62"/>
  <c r="H398" i="62"/>
  <c r="H389" i="62"/>
  <c r="H436" i="62"/>
  <c r="H445" i="62"/>
  <c r="H427" i="62"/>
  <c r="H368" i="62"/>
  <c r="H350" i="62"/>
  <c r="H331" i="62"/>
  <c r="H380" i="62"/>
  <c r="H341" i="62"/>
  <c r="H322" i="62"/>
  <c r="H359" i="62"/>
  <c r="H20" i="62"/>
  <c r="H61" i="62"/>
  <c r="H54" i="62"/>
  <c r="H35" i="62"/>
  <c r="H68" i="62"/>
  <c r="H75" i="62"/>
  <c r="H46" i="62"/>
  <c r="H27" i="62"/>
  <c r="D445" i="62"/>
  <c r="D418" i="62"/>
  <c r="D407" i="62"/>
  <c r="D398" i="62"/>
  <c r="D389" i="62"/>
  <c r="D427" i="62"/>
  <c r="D436" i="62"/>
  <c r="D380" i="62"/>
  <c r="D341" i="62"/>
  <c r="D331" i="62"/>
  <c r="D359" i="62"/>
  <c r="D350" i="62"/>
  <c r="D322" i="62"/>
  <c r="D368" i="62"/>
  <c r="D75" i="62"/>
  <c r="D68" i="62"/>
  <c r="D61" i="62"/>
  <c r="D46" i="62"/>
  <c r="D27" i="62"/>
  <c r="D54" i="62"/>
  <c r="D35" i="62"/>
  <c r="D20" i="62"/>
  <c r="F442" i="62"/>
  <c r="F433" i="62"/>
  <c r="F424" i="62"/>
  <c r="F415" i="62"/>
  <c r="F404" i="62"/>
  <c r="F395" i="62"/>
  <c r="F386" i="62"/>
  <c r="F377" i="62"/>
  <c r="F365" i="62"/>
  <c r="F356" i="62"/>
  <c r="F347" i="62"/>
  <c r="F338" i="62"/>
  <c r="F328" i="62"/>
  <c r="F319" i="62"/>
  <c r="F74" i="62"/>
  <c r="F67" i="62"/>
  <c r="F60" i="62"/>
  <c r="F53" i="62"/>
  <c r="F45" i="62"/>
  <c r="F34" i="62"/>
  <c r="F26" i="62"/>
  <c r="F19" i="62"/>
  <c r="H443" i="62"/>
  <c r="H434" i="62"/>
  <c r="H416" i="62"/>
  <c r="H405" i="62"/>
  <c r="H378" i="62"/>
  <c r="H357" i="62"/>
  <c r="H339" i="62"/>
  <c r="H396" i="62"/>
  <c r="H320" i="62"/>
  <c r="H425" i="62"/>
  <c r="H348" i="62"/>
  <c r="H329" i="62"/>
  <c r="H387" i="62"/>
  <c r="H366" i="62"/>
  <c r="H73" i="62"/>
  <c r="H66" i="62"/>
  <c r="H59" i="62"/>
  <c r="H52" i="62"/>
  <c r="H44" i="62"/>
  <c r="H33" i="62"/>
  <c r="H18" i="62"/>
  <c r="H25" i="62"/>
  <c r="D443" i="62"/>
  <c r="D434" i="62"/>
  <c r="D396" i="62"/>
  <c r="D378" i="62"/>
  <c r="D425" i="62"/>
  <c r="D387" i="62"/>
  <c r="D416" i="62"/>
  <c r="D348" i="62"/>
  <c r="D339" i="62"/>
  <c r="D405" i="62"/>
  <c r="D366" i="62"/>
  <c r="D357" i="62"/>
  <c r="D329" i="62"/>
  <c r="D320" i="62"/>
  <c r="D73" i="62"/>
  <c r="D66" i="62"/>
  <c r="D59" i="62"/>
  <c r="D52" i="62"/>
  <c r="D44" i="62"/>
  <c r="D33" i="62"/>
  <c r="D25" i="62"/>
  <c r="D11" i="62"/>
  <c r="D18" i="62"/>
  <c r="F440" i="62"/>
  <c r="F431" i="62"/>
  <c r="F413" i="62"/>
  <c r="F375" i="62"/>
  <c r="F402" i="62"/>
  <c r="F393" i="62"/>
  <c r="F384" i="62"/>
  <c r="F363" i="62"/>
  <c r="F354" i="62"/>
  <c r="F326" i="62"/>
  <c r="F422" i="62"/>
  <c r="F345" i="62"/>
  <c r="F336" i="62"/>
  <c r="F317" i="62"/>
  <c r="F72" i="62"/>
  <c r="F65" i="62"/>
  <c r="F58" i="62"/>
  <c r="F51" i="62"/>
  <c r="F43" i="62"/>
  <c r="F32" i="62"/>
  <c r="F24" i="62"/>
  <c r="F17" i="62"/>
  <c r="H432" i="62"/>
  <c r="H423" i="62"/>
  <c r="H414" i="62"/>
  <c r="H403" i="62"/>
  <c r="H394" i="62"/>
  <c r="H385" i="62"/>
  <c r="H376" i="62"/>
  <c r="H441" i="62"/>
  <c r="H327" i="62"/>
  <c r="H346" i="62"/>
  <c r="H337" i="62"/>
  <c r="H364" i="62"/>
  <c r="H355" i="62"/>
  <c r="H318" i="62"/>
  <c r="H71" i="62"/>
  <c r="H64" i="62"/>
  <c r="H57" i="62"/>
  <c r="H50" i="62"/>
  <c r="H16" i="62"/>
  <c r="H31" i="62"/>
  <c r="H42" i="62"/>
  <c r="H23" i="62"/>
  <c r="D423" i="62"/>
  <c r="D414" i="62"/>
  <c r="D403" i="62"/>
  <c r="D394" i="62"/>
  <c r="D385" i="62"/>
  <c r="D432" i="62"/>
  <c r="D441" i="62"/>
  <c r="D364" i="62"/>
  <c r="D346" i="62"/>
  <c r="D337" i="62"/>
  <c r="D327" i="62"/>
  <c r="D355" i="62"/>
  <c r="D376" i="62"/>
  <c r="D318" i="62"/>
  <c r="D16" i="62"/>
  <c r="D57" i="62"/>
  <c r="D50" i="62"/>
  <c r="D64" i="62"/>
  <c r="D23" i="62"/>
  <c r="D71" i="62"/>
  <c r="D42" i="62"/>
  <c r="D31" i="62"/>
  <c r="D447" i="62"/>
  <c r="D438" i="62"/>
  <c r="D429" i="62"/>
  <c r="D409" i="62"/>
  <c r="D400" i="62"/>
  <c r="D370" i="62"/>
  <c r="D352" i="62"/>
  <c r="D333" i="62"/>
  <c r="D391" i="62"/>
  <c r="D343" i="62"/>
  <c r="D420" i="62"/>
  <c r="D361" i="62"/>
  <c r="D382" i="62"/>
  <c r="D324" i="62"/>
  <c r="H447" i="62"/>
  <c r="H438" i="62"/>
  <c r="H429" i="62"/>
  <c r="H400" i="62"/>
  <c r="H391" i="62"/>
  <c r="H420" i="62"/>
  <c r="H382" i="62"/>
  <c r="H333" i="62"/>
  <c r="H409" i="62"/>
  <c r="H352" i="62"/>
  <c r="H343" i="62"/>
  <c r="H370" i="62"/>
  <c r="H361" i="62"/>
  <c r="H324" i="62"/>
  <c r="C421" i="62"/>
  <c r="C410" i="62"/>
  <c r="C401" i="62"/>
  <c r="C392" i="62"/>
  <c r="C383" i="62"/>
  <c r="C439" i="62"/>
  <c r="C430" i="62"/>
  <c r="C448" i="62"/>
  <c r="C371" i="62"/>
  <c r="C353" i="62"/>
  <c r="C334" i="62"/>
  <c r="C344" i="62"/>
  <c r="C362" i="62"/>
  <c r="C325" i="62"/>
  <c r="G439" i="62"/>
  <c r="G421" i="62"/>
  <c r="G410" i="62"/>
  <c r="G401" i="62"/>
  <c r="G392" i="62"/>
  <c r="G383" i="62"/>
  <c r="G448" i="62"/>
  <c r="G371" i="62"/>
  <c r="G362" i="62"/>
  <c r="G430" i="62"/>
  <c r="G334" i="62"/>
  <c r="G353" i="62"/>
  <c r="G344" i="62"/>
  <c r="G325" i="62"/>
  <c r="O52" i="62"/>
  <c r="U150" i="62"/>
  <c r="Q424" i="62"/>
  <c r="T423" i="62"/>
  <c r="P424" i="62"/>
  <c r="V424" i="62" s="1"/>
  <c r="S423" i="62"/>
  <c r="R424" i="62"/>
  <c r="T427" i="62"/>
  <c r="P428" i="62"/>
  <c r="V428" i="62" s="1"/>
  <c r="S427" i="62"/>
  <c r="R428" i="62"/>
  <c r="Q428" i="62"/>
  <c r="Q434" i="62"/>
  <c r="T433" i="62"/>
  <c r="P434" i="62"/>
  <c r="S433" i="62"/>
  <c r="R434" i="62"/>
  <c r="Q444" i="62"/>
  <c r="T443" i="62"/>
  <c r="P444" i="62"/>
  <c r="V444" i="62" s="1"/>
  <c r="S443" i="62"/>
  <c r="R444" i="62"/>
  <c r="B445" i="62"/>
  <c r="B436" i="62"/>
  <c r="B389" i="62"/>
  <c r="B418" i="62"/>
  <c r="B368" i="62"/>
  <c r="B350" i="62"/>
  <c r="B331" i="62"/>
  <c r="B427" i="62"/>
  <c r="B407" i="62"/>
  <c r="B398" i="62"/>
  <c r="B380" i="62"/>
  <c r="B341" i="62"/>
  <c r="B359" i="62"/>
  <c r="B322" i="62"/>
  <c r="B75" i="62"/>
  <c r="B68" i="62"/>
  <c r="B61" i="62"/>
  <c r="B54" i="62"/>
  <c r="B46" i="62"/>
  <c r="B35" i="62"/>
  <c r="B20" i="62"/>
  <c r="B27" i="62"/>
  <c r="B420" i="62"/>
  <c r="B409" i="62"/>
  <c r="B400" i="62"/>
  <c r="B391" i="62"/>
  <c r="B447" i="62"/>
  <c r="B429" i="62"/>
  <c r="B382" i="62"/>
  <c r="B361" i="62"/>
  <c r="B343" i="62"/>
  <c r="B438" i="62"/>
  <c r="B324" i="62"/>
  <c r="B333" i="62"/>
  <c r="B352" i="62"/>
  <c r="B370" i="62"/>
  <c r="E437" i="62"/>
  <c r="E419" i="62"/>
  <c r="E408" i="62"/>
  <c r="E399" i="62"/>
  <c r="E390" i="62"/>
  <c r="E428" i="62"/>
  <c r="E381" i="62"/>
  <c r="E446" i="62"/>
  <c r="E351" i="62"/>
  <c r="E342" i="62"/>
  <c r="E369" i="62"/>
  <c r="E360" i="62"/>
  <c r="E332" i="62"/>
  <c r="E323" i="62"/>
  <c r="E76" i="62"/>
  <c r="E69" i="62"/>
  <c r="E62" i="62"/>
  <c r="E55" i="62"/>
  <c r="E36" i="62"/>
  <c r="E21" i="62"/>
  <c r="E28" i="62"/>
  <c r="E47" i="62"/>
  <c r="G445" i="62"/>
  <c r="G436" i="62"/>
  <c r="G427" i="62"/>
  <c r="G418" i="62"/>
  <c r="G407" i="62"/>
  <c r="G398" i="62"/>
  <c r="G389" i="62"/>
  <c r="G380" i="62"/>
  <c r="G368" i="62"/>
  <c r="G359" i="62"/>
  <c r="G350" i="62"/>
  <c r="G341" i="62"/>
  <c r="G331" i="62"/>
  <c r="G322" i="62"/>
  <c r="G75" i="62"/>
  <c r="G68" i="62"/>
  <c r="G61" i="62"/>
  <c r="G54" i="62"/>
  <c r="G46" i="62"/>
  <c r="G35" i="62"/>
  <c r="G27" i="62"/>
  <c r="G20" i="62"/>
  <c r="C445" i="62"/>
  <c r="C436" i="62"/>
  <c r="C427" i="62"/>
  <c r="C418" i="62"/>
  <c r="C407" i="62"/>
  <c r="C398" i="62"/>
  <c r="C389" i="62"/>
  <c r="C380" i="62"/>
  <c r="C368" i="62"/>
  <c r="C359" i="62"/>
  <c r="C350" i="62"/>
  <c r="C341" i="62"/>
  <c r="C331" i="62"/>
  <c r="C322" i="62"/>
  <c r="C75" i="62"/>
  <c r="C68" i="62"/>
  <c r="C61" i="62"/>
  <c r="C54" i="62"/>
  <c r="C46" i="62"/>
  <c r="C35" i="62"/>
  <c r="C20" i="62"/>
  <c r="C27" i="62"/>
  <c r="E444" i="62"/>
  <c r="E435" i="62"/>
  <c r="E426" i="62"/>
  <c r="E406" i="62"/>
  <c r="E397" i="62"/>
  <c r="E388" i="62"/>
  <c r="E379" i="62"/>
  <c r="E358" i="62"/>
  <c r="E349" i="62"/>
  <c r="E367" i="62"/>
  <c r="E321" i="62"/>
  <c r="E417" i="62"/>
  <c r="E340" i="62"/>
  <c r="E330" i="62"/>
  <c r="E74" i="62"/>
  <c r="E67" i="62"/>
  <c r="E60" i="62"/>
  <c r="E53" i="62"/>
  <c r="E45" i="62"/>
  <c r="E34" i="62"/>
  <c r="E19" i="62"/>
  <c r="E26" i="62"/>
  <c r="E12" i="62"/>
  <c r="G443" i="62"/>
  <c r="G434" i="62"/>
  <c r="G425" i="62"/>
  <c r="G387" i="62"/>
  <c r="G416" i="62"/>
  <c r="G405" i="62"/>
  <c r="G378" i="62"/>
  <c r="G366" i="62"/>
  <c r="G320" i="62"/>
  <c r="G396" i="62"/>
  <c r="G339" i="62"/>
  <c r="G357" i="62"/>
  <c r="G348" i="62"/>
  <c r="G329" i="62"/>
  <c r="G73" i="62"/>
  <c r="G66" i="62"/>
  <c r="G59" i="62"/>
  <c r="G52" i="62"/>
  <c r="G44" i="62"/>
  <c r="G33" i="62"/>
  <c r="G25" i="62"/>
  <c r="G18" i="62"/>
  <c r="C443" i="62"/>
  <c r="C434" i="62"/>
  <c r="C425" i="62"/>
  <c r="C416" i="62"/>
  <c r="C405" i="62"/>
  <c r="C396" i="62"/>
  <c r="C387" i="62"/>
  <c r="C378" i="62"/>
  <c r="C357" i="62"/>
  <c r="C339" i="62"/>
  <c r="C320" i="62"/>
  <c r="C348" i="62"/>
  <c r="C366" i="62"/>
  <c r="C329" i="62"/>
  <c r="C73" i="62"/>
  <c r="C66" i="62"/>
  <c r="C59" i="62"/>
  <c r="C52" i="62"/>
  <c r="C44" i="62"/>
  <c r="C33" i="62"/>
  <c r="C25" i="62"/>
  <c r="C18" i="62"/>
  <c r="E424" i="62"/>
  <c r="E415" i="62"/>
  <c r="E404" i="62"/>
  <c r="E395" i="62"/>
  <c r="E386" i="62"/>
  <c r="E442" i="62"/>
  <c r="E377" i="62"/>
  <c r="E356" i="62"/>
  <c r="E338" i="62"/>
  <c r="E433" i="62"/>
  <c r="E347" i="62"/>
  <c r="E319" i="62"/>
  <c r="E365" i="62"/>
  <c r="E328" i="62"/>
  <c r="E58" i="62"/>
  <c r="E24" i="62"/>
  <c r="E65" i="62"/>
  <c r="E43" i="62"/>
  <c r="E72" i="62"/>
  <c r="E17" i="62"/>
  <c r="E51" i="62"/>
  <c r="E32" i="62"/>
  <c r="G441" i="62"/>
  <c r="G432" i="62"/>
  <c r="G423" i="62"/>
  <c r="G414" i="62"/>
  <c r="G403" i="62"/>
  <c r="G394" i="62"/>
  <c r="G385" i="62"/>
  <c r="G376" i="62"/>
  <c r="G364" i="62"/>
  <c r="G355" i="62"/>
  <c r="G346" i="62"/>
  <c r="G337" i="62"/>
  <c r="G327" i="62"/>
  <c r="G318" i="62"/>
  <c r="G71" i="62"/>
  <c r="G64" i="62"/>
  <c r="G57" i="62"/>
  <c r="G50" i="62"/>
  <c r="G42" i="62"/>
  <c r="G31" i="62"/>
  <c r="G9" i="62"/>
  <c r="G23" i="62"/>
  <c r="G16" i="62"/>
  <c r="C441" i="62"/>
  <c r="C432" i="62"/>
  <c r="C423" i="62"/>
  <c r="C414" i="62"/>
  <c r="C403" i="62"/>
  <c r="C394" i="62"/>
  <c r="C385" i="62"/>
  <c r="C376" i="62"/>
  <c r="C364" i="62"/>
  <c r="C355" i="62"/>
  <c r="C346" i="62"/>
  <c r="C337" i="62"/>
  <c r="C327" i="62"/>
  <c r="C318" i="62"/>
  <c r="C71" i="62"/>
  <c r="C64" i="62"/>
  <c r="C57" i="62"/>
  <c r="C50" i="62"/>
  <c r="C42" i="62"/>
  <c r="C31" i="62"/>
  <c r="C23" i="62"/>
  <c r="C16" i="62"/>
  <c r="U379" i="62"/>
  <c r="U359" i="62"/>
  <c r="U329" i="62"/>
  <c r="U189" i="62"/>
  <c r="X453" i="62"/>
  <c r="X464" i="62" s="1"/>
  <c r="K122" i="62"/>
  <c r="J132" i="62"/>
  <c r="O122" i="62"/>
  <c r="L128" i="62"/>
  <c r="I24" i="62"/>
  <c r="J130" i="62"/>
  <c r="I3" i="62"/>
  <c r="I4" i="62"/>
  <c r="I10" i="62"/>
  <c r="I12" i="62"/>
  <c r="M17" i="62"/>
  <c r="I25" i="62"/>
  <c r="O43" i="62"/>
  <c r="M45" i="62"/>
  <c r="M47" i="62"/>
  <c r="O51" i="62"/>
  <c r="O53" i="62"/>
  <c r="O55" i="62"/>
  <c r="M58" i="62"/>
  <c r="I60" i="62"/>
  <c r="O62" i="62"/>
  <c r="U62" i="62" s="1"/>
  <c r="I65" i="62"/>
  <c r="I67" i="62"/>
  <c r="I69" i="62"/>
  <c r="K72" i="62"/>
  <c r="K74" i="62"/>
  <c r="K76" i="62"/>
  <c r="I81" i="62"/>
  <c r="M83" i="62"/>
  <c r="K85" i="62"/>
  <c r="N90" i="62"/>
  <c r="L92" i="62"/>
  <c r="J97" i="62"/>
  <c r="L99" i="62"/>
  <c r="J102" i="62"/>
  <c r="O103" i="62"/>
  <c r="I105" i="62"/>
  <c r="N106" i="62"/>
  <c r="L109" i="62"/>
  <c r="J111" i="62"/>
  <c r="J113" i="62"/>
  <c r="N123" i="62"/>
  <c r="U123" i="62" s="1"/>
  <c r="N125" i="62"/>
  <c r="N342" i="62"/>
  <c r="M3" i="62"/>
  <c r="M4" i="62"/>
  <c r="M10" i="62"/>
  <c r="M12" i="62"/>
  <c r="I18" i="62"/>
  <c r="M25" i="62"/>
  <c r="I43" i="62"/>
  <c r="O45" i="62"/>
  <c r="O47" i="62"/>
  <c r="I51" i="62"/>
  <c r="I53" i="62"/>
  <c r="I55" i="62"/>
  <c r="O58" i="62"/>
  <c r="K60" i="62"/>
  <c r="I62" i="62"/>
  <c r="K65" i="62"/>
  <c r="K67" i="62"/>
  <c r="K69" i="62"/>
  <c r="M72" i="62"/>
  <c r="M74" i="62"/>
  <c r="M76" i="62"/>
  <c r="K81" i="62"/>
  <c r="O83" i="62"/>
  <c r="M85" i="62"/>
  <c r="J88" i="62"/>
  <c r="I91" i="62"/>
  <c r="N92" i="62"/>
  <c r="J95" i="62"/>
  <c r="L97" i="62"/>
  <c r="N99" i="62"/>
  <c r="L102" i="62"/>
  <c r="J104" i="62"/>
  <c r="L111" i="62"/>
  <c r="L113" i="62"/>
  <c r="J121" i="62"/>
  <c r="I124" i="62"/>
  <c r="N128" i="62"/>
  <c r="L130" i="62"/>
  <c r="L132" i="62"/>
  <c r="K135" i="62"/>
  <c r="I11" i="62"/>
  <c r="I14" i="62"/>
  <c r="M18" i="62"/>
  <c r="K43" i="62"/>
  <c r="I45" i="62"/>
  <c r="I47" i="62"/>
  <c r="K51" i="62"/>
  <c r="K53" i="62"/>
  <c r="K55" i="62"/>
  <c r="I58" i="62"/>
  <c r="M60" i="62"/>
  <c r="K62" i="62"/>
  <c r="M65" i="62"/>
  <c r="M67" i="62"/>
  <c r="M69" i="62"/>
  <c r="O72" i="62"/>
  <c r="O74" i="62"/>
  <c r="O76" i="62"/>
  <c r="M81" i="62"/>
  <c r="I83" i="62"/>
  <c r="O85" i="62"/>
  <c r="U85" i="62" s="1"/>
  <c r="L88" i="62"/>
  <c r="J90" i="62"/>
  <c r="L95" i="62"/>
  <c r="N97" i="62"/>
  <c r="N102" i="62"/>
  <c r="L104" i="62"/>
  <c r="J106" i="62"/>
  <c r="K110" i="62"/>
  <c r="N111" i="62"/>
  <c r="U111" i="62" s="1"/>
  <c r="N113" i="62"/>
  <c r="L121" i="62"/>
  <c r="J123" i="62"/>
  <c r="J125" i="62"/>
  <c r="K129" i="62"/>
  <c r="N130" i="62"/>
  <c r="N132" i="62"/>
  <c r="M11" i="62"/>
  <c r="M14" i="62"/>
  <c r="I17" i="62"/>
  <c r="M24" i="62"/>
  <c r="M43" i="62"/>
  <c r="K45" i="62"/>
  <c r="K47" i="62"/>
  <c r="M51" i="62"/>
  <c r="M53" i="62"/>
  <c r="M55" i="62"/>
  <c r="K58" i="62"/>
  <c r="O60" i="62"/>
  <c r="M62" i="62"/>
  <c r="O65" i="62"/>
  <c r="O67" i="62"/>
  <c r="O69" i="62"/>
  <c r="U69" i="62" s="1"/>
  <c r="I72" i="62"/>
  <c r="I74" i="62"/>
  <c r="I76" i="62"/>
  <c r="O81" i="62"/>
  <c r="K83" i="62"/>
  <c r="I85" i="62"/>
  <c r="N88" i="62"/>
  <c r="L90" i="62"/>
  <c r="J92" i="62"/>
  <c r="N95" i="62"/>
  <c r="J99" i="62"/>
  <c r="N104" i="62"/>
  <c r="L106" i="62"/>
  <c r="J109" i="62"/>
  <c r="O110" i="62"/>
  <c r="N121" i="62"/>
  <c r="L123" i="62"/>
  <c r="L125" i="62"/>
  <c r="J128" i="62"/>
  <c r="O129" i="62"/>
  <c r="O340" i="62"/>
  <c r="P2" i="62"/>
  <c r="T2" i="62"/>
  <c r="J4" i="62"/>
  <c r="N4" i="62"/>
  <c r="K5" i="62"/>
  <c r="O5" i="62"/>
  <c r="U5" i="62" s="1"/>
  <c r="L6" i="62"/>
  <c r="I7" i="62"/>
  <c r="M7" i="62"/>
  <c r="D9" i="62"/>
  <c r="H9" i="62"/>
  <c r="E10" i="62"/>
  <c r="B11" i="62"/>
  <c r="F11" i="62"/>
  <c r="J11" i="62"/>
  <c r="N11" i="62"/>
  <c r="C12" i="62"/>
  <c r="G12" i="62"/>
  <c r="K12" i="62"/>
  <c r="O12" i="62"/>
  <c r="U12" i="62" s="1"/>
  <c r="D13" i="62"/>
  <c r="H13" i="62"/>
  <c r="L13" i="62"/>
  <c r="E14" i="62"/>
  <c r="J18" i="62"/>
  <c r="N18" i="62"/>
  <c r="K19" i="62"/>
  <c r="O19" i="62"/>
  <c r="L20" i="62"/>
  <c r="I21" i="62"/>
  <c r="M21" i="62"/>
  <c r="J25" i="62"/>
  <c r="N25" i="62"/>
  <c r="K26" i="62"/>
  <c r="O26" i="62"/>
  <c r="L27" i="62"/>
  <c r="I28" i="62"/>
  <c r="M28" i="62"/>
  <c r="J46" i="62"/>
  <c r="J54" i="62"/>
  <c r="Q2" i="62"/>
  <c r="U2" i="62"/>
  <c r="J3" i="62"/>
  <c r="N3" i="62"/>
  <c r="K4" i="62"/>
  <c r="O4" i="62"/>
  <c r="L5" i="62"/>
  <c r="I6" i="62"/>
  <c r="M6" i="62"/>
  <c r="J7" i="62"/>
  <c r="N7" i="62"/>
  <c r="E9" i="62"/>
  <c r="B10" i="62"/>
  <c r="F10" i="62"/>
  <c r="J10" i="62"/>
  <c r="N10" i="62"/>
  <c r="C11" i="62"/>
  <c r="G11" i="62"/>
  <c r="K11" i="62"/>
  <c r="O11" i="62"/>
  <c r="D12" i="62"/>
  <c r="H12" i="62"/>
  <c r="L12" i="62"/>
  <c r="E13" i="62"/>
  <c r="B14" i="62"/>
  <c r="F14" i="62"/>
  <c r="J14" i="62"/>
  <c r="N14" i="62"/>
  <c r="J17" i="62"/>
  <c r="N17" i="62"/>
  <c r="K18" i="62"/>
  <c r="O18" i="62"/>
  <c r="L19" i="62"/>
  <c r="I20" i="62"/>
  <c r="M20" i="62"/>
  <c r="J21" i="62"/>
  <c r="N21" i="62"/>
  <c r="J24" i="62"/>
  <c r="N24" i="62"/>
  <c r="K25" i="62"/>
  <c r="O25" i="62"/>
  <c r="L26" i="62"/>
  <c r="I27" i="62"/>
  <c r="M27" i="62"/>
  <c r="J28" i="62"/>
  <c r="N28" i="62"/>
  <c r="L53" i="62"/>
  <c r="L45" i="62"/>
  <c r="L55" i="62"/>
  <c r="L51" i="62"/>
  <c r="L47" i="62"/>
  <c r="L43" i="62"/>
  <c r="J44" i="62"/>
  <c r="L46" i="62"/>
  <c r="J52" i="62"/>
  <c r="L54" i="62"/>
  <c r="L60" i="62"/>
  <c r="L61" i="62"/>
  <c r="L62" i="62"/>
  <c r="L58" i="62"/>
  <c r="L59" i="62"/>
  <c r="R2" i="62"/>
  <c r="K3" i="62"/>
  <c r="O3" i="62"/>
  <c r="L4" i="62"/>
  <c r="J6" i="62"/>
  <c r="N6" i="62"/>
  <c r="K7" i="62"/>
  <c r="O7" i="62"/>
  <c r="B9" i="62"/>
  <c r="F9" i="62"/>
  <c r="C10" i="62"/>
  <c r="G10" i="62"/>
  <c r="K10" i="62"/>
  <c r="O10" i="62"/>
  <c r="H11" i="62"/>
  <c r="L11" i="62"/>
  <c r="B13" i="62"/>
  <c r="F13" i="62"/>
  <c r="J13" i="62"/>
  <c r="N13" i="62"/>
  <c r="C14" i="62"/>
  <c r="G14" i="62"/>
  <c r="K14" i="62"/>
  <c r="O14" i="62"/>
  <c r="K17" i="62"/>
  <c r="O17" i="62"/>
  <c r="L18" i="62"/>
  <c r="J20" i="62"/>
  <c r="N20" i="62"/>
  <c r="K21" i="62"/>
  <c r="O21" i="62"/>
  <c r="K24" i="62"/>
  <c r="O24" i="62"/>
  <c r="L25" i="62"/>
  <c r="J27" i="62"/>
  <c r="N27" i="62"/>
  <c r="K28" i="62"/>
  <c r="O28" i="62"/>
  <c r="U32" i="62"/>
  <c r="N46" i="62"/>
  <c r="L52" i="62"/>
  <c r="S2" i="62"/>
  <c r="L3" i="62"/>
  <c r="C9" i="62"/>
  <c r="H10" i="62"/>
  <c r="L10" i="62"/>
  <c r="E11" i="62"/>
  <c r="B12" i="62"/>
  <c r="F12" i="62"/>
  <c r="C13" i="62"/>
  <c r="G13" i="62"/>
  <c r="H14" i="62"/>
  <c r="L17" i="62"/>
  <c r="L24" i="62"/>
  <c r="U35" i="62"/>
  <c r="J55" i="62"/>
  <c r="J51" i="62"/>
  <c r="J47" i="62"/>
  <c r="J43" i="62"/>
  <c r="J53" i="62"/>
  <c r="J45" i="62"/>
  <c r="N55" i="62"/>
  <c r="N51" i="62"/>
  <c r="N47" i="62"/>
  <c r="N43" i="62"/>
  <c r="N53" i="62"/>
  <c r="N45" i="62"/>
  <c r="N44" i="62"/>
  <c r="N52" i="62"/>
  <c r="J61" i="62"/>
  <c r="N61" i="62"/>
  <c r="L66" i="62"/>
  <c r="J68" i="62"/>
  <c r="N68" i="62"/>
  <c r="AG67" i="62" s="1"/>
  <c r="L73" i="62"/>
  <c r="J75" i="62"/>
  <c r="N75" i="62"/>
  <c r="AG74" i="62" s="1"/>
  <c r="L82" i="62"/>
  <c r="J84" i="62"/>
  <c r="N84" i="62"/>
  <c r="K97" i="62"/>
  <c r="K99" i="62"/>
  <c r="K95" i="62"/>
  <c r="O97" i="62"/>
  <c r="O99" i="62"/>
  <c r="O95" i="62"/>
  <c r="I96" i="62"/>
  <c r="K98" i="62"/>
  <c r="I44" i="62"/>
  <c r="M44" i="62"/>
  <c r="K46" i="62"/>
  <c r="O46" i="62"/>
  <c r="I52" i="62"/>
  <c r="M52" i="62"/>
  <c r="K54" i="62"/>
  <c r="O54" i="62"/>
  <c r="I59" i="62"/>
  <c r="M59" i="62"/>
  <c r="J60" i="62"/>
  <c r="N60" i="62"/>
  <c r="K61" i="62"/>
  <c r="O61" i="62"/>
  <c r="L65" i="62"/>
  <c r="I66" i="62"/>
  <c r="M66" i="62"/>
  <c r="J67" i="62"/>
  <c r="N67" i="62"/>
  <c r="K68" i="62"/>
  <c r="O68" i="62"/>
  <c r="L69" i="62"/>
  <c r="L72" i="62"/>
  <c r="I73" i="62"/>
  <c r="M73" i="62"/>
  <c r="J74" i="62"/>
  <c r="N74" i="62"/>
  <c r="K75" i="62"/>
  <c r="O75" i="62"/>
  <c r="L76" i="62"/>
  <c r="L81" i="62"/>
  <c r="I82" i="62"/>
  <c r="M82" i="62"/>
  <c r="J83" i="62"/>
  <c r="N83" i="62"/>
  <c r="K84" i="62"/>
  <c r="O84" i="62"/>
  <c r="L85" i="62"/>
  <c r="K90" i="62"/>
  <c r="K92" i="62"/>
  <c r="K88" i="62"/>
  <c r="O90" i="62"/>
  <c r="O92" i="62"/>
  <c r="O88" i="62"/>
  <c r="K91" i="62"/>
  <c r="K96" i="62"/>
  <c r="I106" i="62"/>
  <c r="I102" i="62"/>
  <c r="I104" i="62"/>
  <c r="M106" i="62"/>
  <c r="M102" i="62"/>
  <c r="M104" i="62"/>
  <c r="M103" i="62"/>
  <c r="I113" i="62"/>
  <c r="I109" i="62"/>
  <c r="I110" i="62"/>
  <c r="I111" i="62"/>
  <c r="M113" i="62"/>
  <c r="M109" i="62"/>
  <c r="M110" i="62"/>
  <c r="M111" i="62"/>
  <c r="M112" i="62"/>
  <c r="I125" i="62"/>
  <c r="I121" i="62"/>
  <c r="I122" i="62"/>
  <c r="I123" i="62"/>
  <c r="M125" i="62"/>
  <c r="M121" i="62"/>
  <c r="M122" i="62"/>
  <c r="M123" i="62"/>
  <c r="M124" i="62"/>
  <c r="I132" i="62"/>
  <c r="I128" i="62"/>
  <c r="I129" i="62"/>
  <c r="I130" i="62"/>
  <c r="M132" i="62"/>
  <c r="M128" i="62"/>
  <c r="M129" i="62"/>
  <c r="M130" i="62"/>
  <c r="M131" i="62"/>
  <c r="I136" i="62"/>
  <c r="I137" i="62"/>
  <c r="I138" i="62"/>
  <c r="I135" i="62"/>
  <c r="I139" i="62"/>
  <c r="M136" i="62"/>
  <c r="M137" i="62"/>
  <c r="M139" i="62"/>
  <c r="M135" i="62"/>
  <c r="M138" i="62"/>
  <c r="J59" i="62"/>
  <c r="N59" i="62"/>
  <c r="J66" i="62"/>
  <c r="N66" i="62"/>
  <c r="L68" i="62"/>
  <c r="J73" i="62"/>
  <c r="N73" i="62"/>
  <c r="AG73" i="62" s="1"/>
  <c r="L75" i="62"/>
  <c r="J82" i="62"/>
  <c r="N82" i="62"/>
  <c r="L84" i="62"/>
  <c r="I99" i="62"/>
  <c r="I95" i="62"/>
  <c r="I97" i="62"/>
  <c r="M99" i="62"/>
  <c r="M95" i="62"/>
  <c r="M97" i="62"/>
  <c r="M96" i="62"/>
  <c r="O98" i="62"/>
  <c r="K44" i="62"/>
  <c r="O44" i="62"/>
  <c r="I46" i="62"/>
  <c r="M46" i="62"/>
  <c r="J58" i="62"/>
  <c r="N58" i="62"/>
  <c r="J65" i="62"/>
  <c r="N65" i="62"/>
  <c r="J72" i="62"/>
  <c r="N72" i="62"/>
  <c r="J81" i="62"/>
  <c r="N81" i="62"/>
  <c r="I92" i="62"/>
  <c r="I88" i="62"/>
  <c r="I90" i="62"/>
  <c r="M92" i="62"/>
  <c r="M88" i="62"/>
  <c r="M90" i="62"/>
  <c r="M89" i="62"/>
  <c r="O91" i="62"/>
  <c r="O96" i="62"/>
  <c r="I98" i="62"/>
  <c r="K104" i="62"/>
  <c r="K106" i="62"/>
  <c r="K102" i="62"/>
  <c r="O104" i="62"/>
  <c r="O106" i="62"/>
  <c r="O102" i="62"/>
  <c r="I103" i="62"/>
  <c r="K105" i="62"/>
  <c r="L89" i="62"/>
  <c r="Q89" i="62" s="1"/>
  <c r="AD89" i="62" s="1"/>
  <c r="J91" i="62"/>
  <c r="N91" i="62"/>
  <c r="L96" i="62"/>
  <c r="J98" i="62"/>
  <c r="N98" i="62"/>
  <c r="AG97" i="62" s="1"/>
  <c r="L103" i="62"/>
  <c r="J105" i="62"/>
  <c r="N105" i="62"/>
  <c r="K109" i="62"/>
  <c r="O109" i="62"/>
  <c r="L110" i="62"/>
  <c r="J112" i="62"/>
  <c r="N112" i="62"/>
  <c r="K113" i="62"/>
  <c r="O113" i="62"/>
  <c r="K121" i="62"/>
  <c r="O121" i="62"/>
  <c r="L122" i="62"/>
  <c r="J124" i="62"/>
  <c r="N124" i="62"/>
  <c r="K125" i="62"/>
  <c r="O125" i="62"/>
  <c r="K128" i="62"/>
  <c r="O128" i="62"/>
  <c r="L129" i="62"/>
  <c r="J131" i="62"/>
  <c r="N131" i="62"/>
  <c r="AG130" i="62" s="1"/>
  <c r="K132" i="62"/>
  <c r="O132" i="62"/>
  <c r="J137" i="62"/>
  <c r="J138" i="62"/>
  <c r="N137" i="62"/>
  <c r="U137" i="62" s="1"/>
  <c r="N138" i="62"/>
  <c r="N136" i="62"/>
  <c r="I145" i="62"/>
  <c r="I152" i="62"/>
  <c r="I178" i="62"/>
  <c r="I174" i="62"/>
  <c r="I175" i="62"/>
  <c r="I176" i="62"/>
  <c r="M178" i="62"/>
  <c r="M174" i="62"/>
  <c r="M175" i="62"/>
  <c r="M176" i="62"/>
  <c r="I177" i="62"/>
  <c r="I185" i="62"/>
  <c r="I181" i="62"/>
  <c r="I182" i="62"/>
  <c r="I183" i="62"/>
  <c r="M185" i="62"/>
  <c r="M181" i="62"/>
  <c r="M182" i="62"/>
  <c r="M183" i="62"/>
  <c r="I184" i="62"/>
  <c r="I192" i="62"/>
  <c r="I188" i="62"/>
  <c r="I189" i="62"/>
  <c r="I190" i="62"/>
  <c r="M192" i="62"/>
  <c r="M188" i="62"/>
  <c r="M189" i="62"/>
  <c r="M190" i="62"/>
  <c r="I191" i="62"/>
  <c r="K112" i="62"/>
  <c r="O112" i="62"/>
  <c r="K124" i="62"/>
  <c r="O124" i="62"/>
  <c r="K131" i="62"/>
  <c r="O131" i="62"/>
  <c r="K138" i="62"/>
  <c r="K139" i="62"/>
  <c r="O138" i="62"/>
  <c r="O139" i="62"/>
  <c r="O135" i="62"/>
  <c r="N135" i="62"/>
  <c r="O136" i="62"/>
  <c r="J139" i="62"/>
  <c r="L146" i="62"/>
  <c r="L142" i="62"/>
  <c r="L143" i="62"/>
  <c r="L145" i="62"/>
  <c r="L153" i="62"/>
  <c r="L149" i="62"/>
  <c r="L150" i="62"/>
  <c r="L152" i="62"/>
  <c r="L162" i="62"/>
  <c r="L163" i="62"/>
  <c r="L159" i="62"/>
  <c r="L160" i="62"/>
  <c r="I159" i="62"/>
  <c r="I170" i="62"/>
  <c r="I166" i="62"/>
  <c r="I167" i="62"/>
  <c r="I168" i="62"/>
  <c r="M170" i="62"/>
  <c r="M166" i="62"/>
  <c r="M167" i="62"/>
  <c r="M168" i="62"/>
  <c r="I169" i="62"/>
  <c r="M177" i="62"/>
  <c r="M184" i="62"/>
  <c r="M191" i="62"/>
  <c r="J216" i="62"/>
  <c r="J213" i="62"/>
  <c r="J214" i="62"/>
  <c r="J212" i="62"/>
  <c r="N216" i="62"/>
  <c r="U216" i="62" s="1"/>
  <c r="N213" i="62"/>
  <c r="U213" i="62" s="1"/>
  <c r="N214" i="62"/>
  <c r="U214" i="62" s="1"/>
  <c r="N215" i="62"/>
  <c r="L139" i="62"/>
  <c r="L135" i="62"/>
  <c r="L136" i="62"/>
  <c r="J135" i="62"/>
  <c r="J136" i="62"/>
  <c r="K137" i="62"/>
  <c r="L138" i="62"/>
  <c r="I143" i="62"/>
  <c r="I144" i="62"/>
  <c r="M143" i="62"/>
  <c r="M144" i="62"/>
  <c r="L144" i="62"/>
  <c r="M145" i="62"/>
  <c r="I150" i="62"/>
  <c r="I151" i="62"/>
  <c r="M150" i="62"/>
  <c r="M151" i="62"/>
  <c r="L151" i="62"/>
  <c r="M152" i="62"/>
  <c r="I163" i="62"/>
  <c r="I160" i="62"/>
  <c r="I161" i="62"/>
  <c r="M163" i="62"/>
  <c r="M160" i="62"/>
  <c r="M161" i="62"/>
  <c r="M162" i="62"/>
  <c r="M169" i="62"/>
  <c r="K142" i="62"/>
  <c r="O142" i="62"/>
  <c r="J145" i="62"/>
  <c r="N145" i="62"/>
  <c r="K146" i="62"/>
  <c r="S146" i="62" s="1"/>
  <c r="O146" i="62"/>
  <c r="U146" i="62" s="1"/>
  <c r="K149" i="62"/>
  <c r="O149" i="62"/>
  <c r="J152" i="62"/>
  <c r="N152" i="62"/>
  <c r="K153" i="62"/>
  <c r="O153" i="62"/>
  <c r="K159" i="62"/>
  <c r="O159" i="62"/>
  <c r="J162" i="62"/>
  <c r="N162" i="62"/>
  <c r="K163" i="62"/>
  <c r="O163" i="62"/>
  <c r="K166" i="62"/>
  <c r="O166" i="62"/>
  <c r="U166" i="62" s="1"/>
  <c r="L167" i="62"/>
  <c r="J169" i="62"/>
  <c r="N169" i="62"/>
  <c r="K170" i="62"/>
  <c r="O170" i="62"/>
  <c r="K174" i="62"/>
  <c r="O174" i="62"/>
  <c r="U174" i="62" s="1"/>
  <c r="L175" i="62"/>
  <c r="J177" i="62"/>
  <c r="N177" i="62"/>
  <c r="K178" i="62"/>
  <c r="O178" i="62"/>
  <c r="U178" i="62" s="1"/>
  <c r="K181" i="62"/>
  <c r="O181" i="62"/>
  <c r="L182" i="62"/>
  <c r="J184" i="62"/>
  <c r="N184" i="62"/>
  <c r="K185" i="62"/>
  <c r="O185" i="62"/>
  <c r="K188" i="62"/>
  <c r="O188" i="62"/>
  <c r="U188" i="62" s="1"/>
  <c r="L189" i="62"/>
  <c r="J191" i="62"/>
  <c r="N191" i="62"/>
  <c r="K192" i="62"/>
  <c r="O192" i="62"/>
  <c r="U192" i="62" s="1"/>
  <c r="N202" i="62"/>
  <c r="U202" i="62" s="1"/>
  <c r="N209" i="62"/>
  <c r="U209" i="62" s="1"/>
  <c r="I214" i="62"/>
  <c r="L166" i="62"/>
  <c r="L170" i="62"/>
  <c r="L174" i="62"/>
  <c r="L178" i="62"/>
  <c r="L181" i="62"/>
  <c r="L185" i="62"/>
  <c r="L188" i="62"/>
  <c r="L192" i="62"/>
  <c r="I202" i="62"/>
  <c r="I198" i="62"/>
  <c r="I199" i="62"/>
  <c r="M202" i="62"/>
  <c r="M198" i="62"/>
  <c r="M199" i="62"/>
  <c r="M200" i="62"/>
  <c r="I209" i="62"/>
  <c r="I205" i="62"/>
  <c r="I206" i="62"/>
  <c r="M209" i="62"/>
  <c r="M205" i="62"/>
  <c r="M206" i="62"/>
  <c r="M207" i="62"/>
  <c r="J222" i="62"/>
  <c r="J223" i="62"/>
  <c r="J219" i="62"/>
  <c r="J220" i="62"/>
  <c r="J221" i="62"/>
  <c r="N222" i="62"/>
  <c r="N223" i="62"/>
  <c r="U223" i="62" s="1"/>
  <c r="N219" i="62"/>
  <c r="U219" i="62" s="1"/>
  <c r="N220" i="62"/>
  <c r="U220" i="62" s="1"/>
  <c r="N221" i="62"/>
  <c r="U221" i="62" s="1"/>
  <c r="J199" i="62"/>
  <c r="J200" i="62"/>
  <c r="N199" i="62"/>
  <c r="U199" i="62" s="1"/>
  <c r="N200" i="62"/>
  <c r="U200" i="62" s="1"/>
  <c r="N198" i="62"/>
  <c r="U198" i="62" s="1"/>
  <c r="J202" i="62"/>
  <c r="J206" i="62"/>
  <c r="J207" i="62"/>
  <c r="N206" i="62"/>
  <c r="U206" i="62" s="1"/>
  <c r="N207" i="62"/>
  <c r="U207" i="62" s="1"/>
  <c r="N205" i="62"/>
  <c r="U205" i="62" s="1"/>
  <c r="J209" i="62"/>
  <c r="I215" i="62"/>
  <c r="I216" i="62"/>
  <c r="I212" i="62"/>
  <c r="I213" i="62"/>
  <c r="M215" i="62"/>
  <c r="M216" i="62"/>
  <c r="M212" i="62"/>
  <c r="M213" i="62"/>
  <c r="M214" i="62"/>
  <c r="L198" i="62"/>
  <c r="K201" i="62"/>
  <c r="S201" i="62" s="1"/>
  <c r="O201" i="62"/>
  <c r="L202" i="62"/>
  <c r="L205" i="62"/>
  <c r="K208" i="62"/>
  <c r="T208" i="62" s="1"/>
  <c r="O208" i="62"/>
  <c r="U208" i="62" s="1"/>
  <c r="L209" i="62"/>
  <c r="L212" i="62"/>
  <c r="K215" i="62"/>
  <c r="O215" i="62"/>
  <c r="L216" i="62"/>
  <c r="L219" i="62"/>
  <c r="I220" i="62"/>
  <c r="M220" i="62"/>
  <c r="K222" i="62"/>
  <c r="O222" i="62"/>
  <c r="L223" i="62"/>
  <c r="L226" i="62"/>
  <c r="I227" i="62"/>
  <c r="M227" i="62"/>
  <c r="J228" i="62"/>
  <c r="Q228" i="62" s="1"/>
  <c r="N228" i="62"/>
  <c r="U228" i="62" s="1"/>
  <c r="K229" i="62"/>
  <c r="O229" i="62"/>
  <c r="U229" i="62" s="1"/>
  <c r="L230" i="62"/>
  <c r="L238" i="62"/>
  <c r="I239" i="62"/>
  <c r="M239" i="62"/>
  <c r="J240" i="62"/>
  <c r="S240" i="62" s="1"/>
  <c r="N240" i="62"/>
  <c r="U240" i="62" s="1"/>
  <c r="K241" i="62"/>
  <c r="O241" i="62"/>
  <c r="L242" i="62"/>
  <c r="L245" i="62"/>
  <c r="I246" i="62"/>
  <c r="M246" i="62"/>
  <c r="J247" i="62"/>
  <c r="P247" i="62" s="1"/>
  <c r="V247" i="62" s="1"/>
  <c r="N247" i="62"/>
  <c r="U247" i="62" s="1"/>
  <c r="K248" i="62"/>
  <c r="O248" i="62"/>
  <c r="U248" i="62" s="1"/>
  <c r="L249" i="62"/>
  <c r="K253" i="62"/>
  <c r="K254" i="62"/>
  <c r="O253" i="62"/>
  <c r="O254" i="62"/>
  <c r="U254" i="62" s="1"/>
  <c r="I253" i="62"/>
  <c r="J254" i="62"/>
  <c r="K255" i="62"/>
  <c r="K260" i="62"/>
  <c r="K261" i="62"/>
  <c r="O260" i="62"/>
  <c r="O261" i="62"/>
  <c r="U261" i="62" s="1"/>
  <c r="J261" i="62"/>
  <c r="P261" i="62" s="1"/>
  <c r="V261" i="62" s="1"/>
  <c r="K262" i="62"/>
  <c r="I219" i="62"/>
  <c r="M219" i="62"/>
  <c r="I223" i="62"/>
  <c r="M223" i="62"/>
  <c r="I226" i="62"/>
  <c r="M226" i="62"/>
  <c r="J227" i="62"/>
  <c r="N227" i="62"/>
  <c r="U227" i="62" s="1"/>
  <c r="I230" i="62"/>
  <c r="M230" i="62"/>
  <c r="I238" i="62"/>
  <c r="M238" i="62"/>
  <c r="J239" i="62"/>
  <c r="N239" i="62"/>
  <c r="U239" i="62" s="1"/>
  <c r="I242" i="62"/>
  <c r="M242" i="62"/>
  <c r="I245" i="62"/>
  <c r="M245" i="62"/>
  <c r="J246" i="62"/>
  <c r="N246" i="62"/>
  <c r="U246" i="62" s="1"/>
  <c r="I249" i="62"/>
  <c r="M249" i="62"/>
  <c r="L254" i="62"/>
  <c r="L255" i="62"/>
  <c r="M252" i="62"/>
  <c r="S252" i="62" s="1"/>
  <c r="L253" i="62"/>
  <c r="N255" i="62"/>
  <c r="U255" i="62" s="1"/>
  <c r="O256" i="62"/>
  <c r="K259" i="62"/>
  <c r="N262" i="62"/>
  <c r="U262" i="62" s="1"/>
  <c r="O263" i="62"/>
  <c r="J226" i="62"/>
  <c r="N226" i="62"/>
  <c r="U226" i="62" s="1"/>
  <c r="I229" i="62"/>
  <c r="M229" i="62"/>
  <c r="J230" i="62"/>
  <c r="N230" i="62"/>
  <c r="U230" i="62" s="1"/>
  <c r="J238" i="62"/>
  <c r="N238" i="62"/>
  <c r="U238" i="62" s="1"/>
  <c r="I241" i="62"/>
  <c r="M241" i="62"/>
  <c r="J242" i="62"/>
  <c r="N242" i="62"/>
  <c r="U242" i="62" s="1"/>
  <c r="J245" i="62"/>
  <c r="N245" i="62"/>
  <c r="U245" i="62" s="1"/>
  <c r="I248" i="62"/>
  <c r="M248" i="62"/>
  <c r="J249" i="62"/>
  <c r="N249" i="62"/>
  <c r="U249" i="62" s="1"/>
  <c r="I255" i="62"/>
  <c r="I256" i="62"/>
  <c r="M255" i="62"/>
  <c r="M256" i="62"/>
  <c r="N252" i="62"/>
  <c r="U252" i="62" s="1"/>
  <c r="M253" i="62"/>
  <c r="J256" i="62"/>
  <c r="J253" i="62"/>
  <c r="N256" i="62"/>
  <c r="U256" i="62" s="1"/>
  <c r="N253" i="62"/>
  <c r="U253" i="62" s="1"/>
  <c r="I254" i="62"/>
  <c r="J255" i="62"/>
  <c r="J263" i="62"/>
  <c r="J259" i="62"/>
  <c r="J260" i="62"/>
  <c r="N263" i="62"/>
  <c r="N259" i="62"/>
  <c r="U259" i="62" s="1"/>
  <c r="N260" i="62"/>
  <c r="U260" i="62" s="1"/>
  <c r="J262" i="62"/>
  <c r="I259" i="62"/>
  <c r="M259" i="62"/>
  <c r="L262" i="62"/>
  <c r="I263" i="62"/>
  <c r="M263" i="62"/>
  <c r="I276" i="62"/>
  <c r="M276" i="62"/>
  <c r="J277" i="62"/>
  <c r="S277" i="62" s="1"/>
  <c r="N277" i="62"/>
  <c r="K278" i="62"/>
  <c r="P278" i="62" s="1"/>
  <c r="V278" i="62" s="1"/>
  <c r="O278" i="62"/>
  <c r="U278" i="62" s="1"/>
  <c r="L279" i="62"/>
  <c r="I280" i="62"/>
  <c r="M280" i="62"/>
  <c r="I283" i="62"/>
  <c r="M283" i="62"/>
  <c r="J284" i="62"/>
  <c r="T284" i="62" s="1"/>
  <c r="N284" i="62"/>
  <c r="K285" i="62"/>
  <c r="R285" i="62" s="1"/>
  <c r="O285" i="62"/>
  <c r="L286" i="62"/>
  <c r="I287" i="62"/>
  <c r="M287" i="62"/>
  <c r="I290" i="62"/>
  <c r="M290" i="62"/>
  <c r="J291" i="62"/>
  <c r="S291" i="62" s="1"/>
  <c r="N291" i="62"/>
  <c r="U291" i="62" s="1"/>
  <c r="K292" i="62"/>
  <c r="Q292" i="62" s="1"/>
  <c r="O292" i="62"/>
  <c r="L293" i="62"/>
  <c r="I294" i="62"/>
  <c r="M294" i="62"/>
  <c r="I297" i="62"/>
  <c r="M297" i="62"/>
  <c r="J298" i="62"/>
  <c r="T298" i="62" s="1"/>
  <c r="N298" i="62"/>
  <c r="L299" i="62"/>
  <c r="M300" i="62"/>
  <c r="Q300" i="62" s="1"/>
  <c r="N301" i="62"/>
  <c r="I305" i="62"/>
  <c r="I306" i="62"/>
  <c r="M305" i="62"/>
  <c r="M306" i="62"/>
  <c r="L306" i="62"/>
  <c r="M307" i="62"/>
  <c r="I323" i="62"/>
  <c r="I320" i="62"/>
  <c r="I321" i="62"/>
  <c r="M323" i="62"/>
  <c r="M320" i="62"/>
  <c r="M321" i="62"/>
  <c r="L321" i="62"/>
  <c r="M322" i="62"/>
  <c r="J276" i="62"/>
  <c r="N276" i="62"/>
  <c r="U276" i="62" s="1"/>
  <c r="K277" i="62"/>
  <c r="O277" i="62"/>
  <c r="J280" i="62"/>
  <c r="N280" i="62"/>
  <c r="U280" i="62" s="1"/>
  <c r="J283" i="62"/>
  <c r="N283" i="62"/>
  <c r="K284" i="62"/>
  <c r="R284" i="62" s="1"/>
  <c r="O284" i="62"/>
  <c r="J287" i="62"/>
  <c r="N287" i="62"/>
  <c r="J290" i="62"/>
  <c r="N290" i="62"/>
  <c r="U290" i="62" s="1"/>
  <c r="K291" i="62"/>
  <c r="O291" i="62"/>
  <c r="J294" i="62"/>
  <c r="N294" i="62"/>
  <c r="U294" i="62" s="1"/>
  <c r="K298" i="62"/>
  <c r="O298" i="62"/>
  <c r="O299" i="62"/>
  <c r="I301" i="62"/>
  <c r="I308" i="62"/>
  <c r="K276" i="62"/>
  <c r="O276" i="62"/>
  <c r="J279" i="62"/>
  <c r="P279" i="62" s="1"/>
  <c r="V279" i="62" s="1"/>
  <c r="N279" i="62"/>
  <c r="U279" i="62" s="1"/>
  <c r="K280" i="62"/>
  <c r="O280" i="62"/>
  <c r="K283" i="62"/>
  <c r="O283" i="62"/>
  <c r="J286" i="62"/>
  <c r="S286" i="62" s="1"/>
  <c r="N286" i="62"/>
  <c r="U286" i="62" s="1"/>
  <c r="K287" i="62"/>
  <c r="O287" i="62"/>
  <c r="K290" i="62"/>
  <c r="O290" i="62"/>
  <c r="J293" i="62"/>
  <c r="P293" i="62" s="1"/>
  <c r="V293" i="62" s="1"/>
  <c r="N293" i="62"/>
  <c r="U293" i="62" s="1"/>
  <c r="K294" i="62"/>
  <c r="O294" i="62"/>
  <c r="J299" i="62"/>
  <c r="Q299" i="62" s="1"/>
  <c r="J300" i="62"/>
  <c r="R300" i="62" s="1"/>
  <c r="N299" i="62"/>
  <c r="N300" i="62"/>
  <c r="U300" i="62" s="1"/>
  <c r="J301" i="62"/>
  <c r="K300" i="62"/>
  <c r="K301" i="62"/>
  <c r="O300" i="62"/>
  <c r="O301" i="62"/>
  <c r="K299" i="62"/>
  <c r="L308" i="62"/>
  <c r="L304" i="62"/>
  <c r="L305" i="62"/>
  <c r="L307" i="62"/>
  <c r="L323" i="62"/>
  <c r="L319" i="62"/>
  <c r="L320" i="62"/>
  <c r="L322" i="62"/>
  <c r="K304" i="62"/>
  <c r="O304" i="62"/>
  <c r="J307" i="62"/>
  <c r="N307" i="62"/>
  <c r="K308" i="62"/>
  <c r="O308" i="62"/>
  <c r="K319" i="62"/>
  <c r="O319" i="62"/>
  <c r="U319" i="62" s="1"/>
  <c r="J322" i="62"/>
  <c r="N322" i="62"/>
  <c r="U322" i="62" s="1"/>
  <c r="K323" i="62"/>
  <c r="O323" i="62"/>
  <c r="U323" i="62" s="1"/>
  <c r="K328" i="62"/>
  <c r="O328" i="62"/>
  <c r="U328" i="62" s="1"/>
  <c r="L329" i="62"/>
  <c r="I330" i="62"/>
  <c r="M330" i="62"/>
  <c r="J331" i="62"/>
  <c r="N331" i="62"/>
  <c r="U331" i="62" s="1"/>
  <c r="K332" i="62"/>
  <c r="O332" i="62"/>
  <c r="J340" i="62"/>
  <c r="J341" i="62"/>
  <c r="N340" i="62"/>
  <c r="N341" i="62"/>
  <c r="N338" i="62"/>
  <c r="I341" i="62"/>
  <c r="J342" i="62"/>
  <c r="I350" i="62"/>
  <c r="J360" i="62"/>
  <c r="J356" i="62"/>
  <c r="J362" i="62"/>
  <c r="J361" i="62"/>
  <c r="J357" i="62"/>
  <c r="Q355" i="62" s="1"/>
  <c r="N360" i="62"/>
  <c r="N356" i="62"/>
  <c r="U356" i="62" s="1"/>
  <c r="N362" i="62"/>
  <c r="N361" i="62"/>
  <c r="N357" i="62"/>
  <c r="J359" i="62"/>
  <c r="L328" i="62"/>
  <c r="I329" i="62"/>
  <c r="M329" i="62"/>
  <c r="L332" i="62"/>
  <c r="K341" i="62"/>
  <c r="K342" i="62"/>
  <c r="K338" i="62"/>
  <c r="O341" i="62"/>
  <c r="O342" i="62"/>
  <c r="O338" i="62"/>
  <c r="I338" i="62"/>
  <c r="J339" i="62"/>
  <c r="K340" i="62"/>
  <c r="M342" i="62"/>
  <c r="L351" i="62"/>
  <c r="L347" i="62"/>
  <c r="L353" i="62"/>
  <c r="L352" i="62"/>
  <c r="L348" i="62"/>
  <c r="L350" i="62"/>
  <c r="K360" i="62"/>
  <c r="K362" i="62"/>
  <c r="K361" i="62"/>
  <c r="K357" i="62"/>
  <c r="K358" i="62"/>
  <c r="O360" i="62"/>
  <c r="O362" i="62"/>
  <c r="O361" i="62"/>
  <c r="O357" i="62"/>
  <c r="O358" i="62"/>
  <c r="U358" i="62" s="1"/>
  <c r="J358" i="62"/>
  <c r="K359" i="62"/>
  <c r="I328" i="62"/>
  <c r="M328" i="62"/>
  <c r="L331" i="62"/>
  <c r="I332" i="62"/>
  <c r="M332" i="62"/>
  <c r="L342" i="62"/>
  <c r="L338" i="62"/>
  <c r="L339" i="62"/>
  <c r="L340" i="62"/>
  <c r="I353" i="62"/>
  <c r="I352" i="62"/>
  <c r="I348" i="62"/>
  <c r="I349" i="62"/>
  <c r="M353" i="62"/>
  <c r="M352" i="62"/>
  <c r="M348" i="62"/>
  <c r="M349" i="62"/>
  <c r="M350" i="62"/>
  <c r="I339" i="62"/>
  <c r="I340" i="62"/>
  <c r="M339" i="62"/>
  <c r="M340" i="62"/>
  <c r="M338" i="62"/>
  <c r="I342" i="62"/>
  <c r="M347" i="62"/>
  <c r="I351" i="62"/>
  <c r="K347" i="62"/>
  <c r="O347" i="62"/>
  <c r="J350" i="62"/>
  <c r="N350" i="62"/>
  <c r="U350" i="62" s="1"/>
  <c r="K351" i="62"/>
  <c r="O351" i="62"/>
  <c r="I356" i="62"/>
  <c r="M356" i="62"/>
  <c r="L359" i="62"/>
  <c r="I360" i="62"/>
  <c r="M360" i="62"/>
  <c r="J371" i="62"/>
  <c r="J370" i="62"/>
  <c r="J366" i="62"/>
  <c r="J367" i="62"/>
  <c r="N371" i="62"/>
  <c r="N370" i="62"/>
  <c r="N366" i="62"/>
  <c r="U366" i="62" s="1"/>
  <c r="N367" i="62"/>
  <c r="K365" i="62"/>
  <c r="O365" i="62"/>
  <c r="I368" i="62"/>
  <c r="J369" i="62"/>
  <c r="K381" i="62"/>
  <c r="K377" i="62"/>
  <c r="K383" i="62"/>
  <c r="K382" i="62"/>
  <c r="K378" i="62"/>
  <c r="O381" i="62"/>
  <c r="O377" i="62"/>
  <c r="O383" i="62"/>
  <c r="O382" i="62"/>
  <c r="O378" i="62"/>
  <c r="K380" i="62"/>
  <c r="N390" i="62"/>
  <c r="U390" i="62" s="1"/>
  <c r="K367" i="62"/>
  <c r="K368" i="62"/>
  <c r="O367" i="62"/>
  <c r="O368" i="62"/>
  <c r="L365" i="62"/>
  <c r="I367" i="62"/>
  <c r="J368" i="62"/>
  <c r="K369" i="62"/>
  <c r="K371" i="62"/>
  <c r="L383" i="62"/>
  <c r="L382" i="62"/>
  <c r="L378" i="62"/>
  <c r="L379" i="62"/>
  <c r="K379" i="62"/>
  <c r="L380" i="62"/>
  <c r="I390" i="62"/>
  <c r="I386" i="62"/>
  <c r="I392" i="62"/>
  <c r="I391" i="62"/>
  <c r="I387" i="62"/>
  <c r="M390" i="62"/>
  <c r="M386" i="62"/>
  <c r="M392" i="62"/>
  <c r="M391" i="62"/>
  <c r="M387" i="62"/>
  <c r="M388" i="62"/>
  <c r="L368" i="62"/>
  <c r="L369" i="62"/>
  <c r="M365" i="62"/>
  <c r="L367" i="62"/>
  <c r="L371" i="62"/>
  <c r="J392" i="62"/>
  <c r="J391" i="62"/>
  <c r="J387" i="62"/>
  <c r="J388" i="62"/>
  <c r="N392" i="62"/>
  <c r="N391" i="62"/>
  <c r="N387" i="62"/>
  <c r="U387" i="62" s="1"/>
  <c r="N388" i="62"/>
  <c r="U388" i="62" s="1"/>
  <c r="N386" i="62"/>
  <c r="U386" i="62" s="1"/>
  <c r="J390" i="62"/>
  <c r="I369" i="62"/>
  <c r="I371" i="62"/>
  <c r="I370" i="62"/>
  <c r="I366" i="62"/>
  <c r="M369" i="62"/>
  <c r="M371" i="62"/>
  <c r="M370" i="62"/>
  <c r="M366" i="62"/>
  <c r="L366" i="62"/>
  <c r="M367" i="62"/>
  <c r="J389" i="62"/>
  <c r="J377" i="62"/>
  <c r="N377" i="62"/>
  <c r="I380" i="62"/>
  <c r="M380" i="62"/>
  <c r="J381" i="62"/>
  <c r="N381" i="62"/>
  <c r="U381" i="62" s="1"/>
  <c r="L386" i="62"/>
  <c r="K389" i="62"/>
  <c r="O389" i="62"/>
  <c r="L390" i="62"/>
  <c r="I408" i="62"/>
  <c r="I404" i="62"/>
  <c r="I410" i="62"/>
  <c r="I409" i="62"/>
  <c r="I405" i="62"/>
  <c r="I398" i="62"/>
  <c r="M408" i="62"/>
  <c r="M404" i="62"/>
  <c r="M410" i="62"/>
  <c r="M409" i="62"/>
  <c r="M405" i="62"/>
  <c r="M398" i="62"/>
  <c r="N395" i="62"/>
  <c r="K396" i="62"/>
  <c r="O396" i="62"/>
  <c r="L397" i="62"/>
  <c r="L398" i="62"/>
  <c r="M399" i="62"/>
  <c r="N400" i="62"/>
  <c r="M401" i="62"/>
  <c r="K404" i="62"/>
  <c r="L405" i="62"/>
  <c r="M406" i="62"/>
  <c r="O408" i="62"/>
  <c r="U408" i="62" s="1"/>
  <c r="O410" i="62"/>
  <c r="J410" i="62"/>
  <c r="J409" i="62"/>
  <c r="J405" i="62"/>
  <c r="J398" i="62"/>
  <c r="J406" i="62"/>
  <c r="J399" i="62"/>
  <c r="N410" i="62"/>
  <c r="N409" i="62"/>
  <c r="N405" i="62"/>
  <c r="U405" i="62" s="1"/>
  <c r="N398" i="62"/>
  <c r="N406" i="62"/>
  <c r="N399" i="62"/>
  <c r="K395" i="62"/>
  <c r="O395" i="62"/>
  <c r="L396" i="62"/>
  <c r="I397" i="62"/>
  <c r="M397" i="62"/>
  <c r="O398" i="62"/>
  <c r="I400" i="62"/>
  <c r="N401" i="62"/>
  <c r="N404" i="62"/>
  <c r="I407" i="62"/>
  <c r="J408" i="62"/>
  <c r="K421" i="62"/>
  <c r="K420" i="62"/>
  <c r="K419" i="62"/>
  <c r="K415" i="62"/>
  <c r="K416" i="62"/>
  <c r="O421" i="62"/>
  <c r="O420" i="62"/>
  <c r="O419" i="62"/>
  <c r="O415" i="62"/>
  <c r="O416" i="62"/>
  <c r="O417" i="62"/>
  <c r="O418" i="62"/>
  <c r="K418" i="62"/>
  <c r="K406" i="62"/>
  <c r="K399" i="62"/>
  <c r="K407" i="62"/>
  <c r="K401" i="62"/>
  <c r="K400" i="62"/>
  <c r="O406" i="62"/>
  <c r="O399" i="62"/>
  <c r="O407" i="62"/>
  <c r="U407" i="62" s="1"/>
  <c r="O401" i="62"/>
  <c r="O400" i="62"/>
  <c r="L395" i="62"/>
  <c r="O404" i="62"/>
  <c r="K408" i="62"/>
  <c r="K410" i="62"/>
  <c r="L416" i="62"/>
  <c r="L417" i="62"/>
  <c r="L420" i="62"/>
  <c r="L415" i="62"/>
  <c r="L418" i="62"/>
  <c r="L407" i="62"/>
  <c r="L401" i="62"/>
  <c r="L400" i="62"/>
  <c r="L408" i="62"/>
  <c r="L404" i="62"/>
  <c r="K397" i="62"/>
  <c r="O397" i="62"/>
  <c r="U397" i="62" s="1"/>
  <c r="K398" i="62"/>
  <c r="L399" i="62"/>
  <c r="K405" i="62"/>
  <c r="L406" i="62"/>
  <c r="O409" i="62"/>
  <c r="L410" i="62"/>
  <c r="L419" i="62"/>
  <c r="I421" i="62"/>
  <c r="I420" i="62"/>
  <c r="I417" i="62"/>
  <c r="I418" i="62"/>
  <c r="M417" i="62"/>
  <c r="M421" i="62"/>
  <c r="M420" i="62"/>
  <c r="M418" i="62"/>
  <c r="M416" i="62"/>
  <c r="J418" i="62"/>
  <c r="J419" i="62"/>
  <c r="J415" i="62"/>
  <c r="N421" i="62"/>
  <c r="N420" i="62"/>
  <c r="N418" i="62"/>
  <c r="N419" i="62"/>
  <c r="N415" i="62"/>
  <c r="M415" i="62"/>
  <c r="N416" i="62"/>
  <c r="I419" i="62"/>
  <c r="K453" i="53"/>
  <c r="J473" i="53"/>
  <c r="U500" i="53"/>
  <c r="M351" i="53"/>
  <c r="N503" i="53"/>
  <c r="I186" i="53"/>
  <c r="I215" i="53"/>
  <c r="U432" i="53"/>
  <c r="U299" i="53"/>
  <c r="I465" i="53"/>
  <c r="M160" i="53"/>
  <c r="N217" i="53"/>
  <c r="M338" i="53"/>
  <c r="K389" i="53"/>
  <c r="J437" i="53"/>
  <c r="M444" i="53"/>
  <c r="I486" i="53"/>
  <c r="X555" i="53"/>
  <c r="N161" i="53"/>
  <c r="J187" i="53"/>
  <c r="I225" i="53"/>
  <c r="K300" i="53"/>
  <c r="I342" i="53"/>
  <c r="N406" i="53"/>
  <c r="K437" i="53"/>
  <c r="U450" i="53"/>
  <c r="K477" i="53"/>
  <c r="N187" i="53"/>
  <c r="J303" i="53"/>
  <c r="O311" i="53"/>
  <c r="L416" i="53"/>
  <c r="I443" i="53"/>
  <c r="J453" i="53"/>
  <c r="I159" i="53"/>
  <c r="J179" i="53"/>
  <c r="M216" i="53"/>
  <c r="I264" i="53"/>
  <c r="K293" i="53"/>
  <c r="I444" i="53"/>
  <c r="J483" i="53"/>
  <c r="U489" i="53"/>
  <c r="N169" i="53"/>
  <c r="M177" i="53"/>
  <c r="N199" i="53"/>
  <c r="L236" i="53"/>
  <c r="M367" i="53"/>
  <c r="L159" i="53"/>
  <c r="J170" i="53"/>
  <c r="I178" i="53"/>
  <c r="M186" i="53"/>
  <c r="J188" i="53"/>
  <c r="I207" i="53"/>
  <c r="M215" i="53"/>
  <c r="L219" i="53"/>
  <c r="M246" i="53"/>
  <c r="K253" i="53"/>
  <c r="I286" i="53"/>
  <c r="K295" i="53"/>
  <c r="O313" i="53"/>
  <c r="I322" i="53"/>
  <c r="M324" i="53"/>
  <c r="N339" i="53"/>
  <c r="M342" i="53"/>
  <c r="I349" i="53"/>
  <c r="J359" i="53"/>
  <c r="I362" i="53"/>
  <c r="I371" i="53"/>
  <c r="M391" i="53"/>
  <c r="J397" i="53"/>
  <c r="N408" i="53"/>
  <c r="O418" i="53"/>
  <c r="L448" i="53"/>
  <c r="N451" i="53"/>
  <c r="L465" i="53"/>
  <c r="M473" i="53"/>
  <c r="S500" i="53"/>
  <c r="J501" i="53"/>
  <c r="J505" i="53"/>
  <c r="M320" i="53"/>
  <c r="M369" i="53"/>
  <c r="N396" i="53"/>
  <c r="L160" i="53"/>
  <c r="J168" i="53"/>
  <c r="N178" i="53"/>
  <c r="I187" i="53"/>
  <c r="I216" i="53"/>
  <c r="L224" i="53"/>
  <c r="O257" i="53"/>
  <c r="M282" i="53"/>
  <c r="O291" i="53"/>
  <c r="O315" i="53"/>
  <c r="O322" i="53"/>
  <c r="U322" i="53" s="1"/>
  <c r="I333" i="53"/>
  <c r="I340" i="53"/>
  <c r="J350" i="53"/>
  <c r="I353" i="53"/>
  <c r="N359" i="53"/>
  <c r="M362" i="53"/>
  <c r="I369" i="53"/>
  <c r="M371" i="53"/>
  <c r="I380" i="53"/>
  <c r="I387" i="53"/>
  <c r="U395" i="53"/>
  <c r="K398" i="53"/>
  <c r="L414" i="53"/>
  <c r="L424" i="53"/>
  <c r="N433" i="53"/>
  <c r="L442" i="53"/>
  <c r="J452" i="53"/>
  <c r="I455" i="53"/>
  <c r="N457" i="53"/>
  <c r="M465" i="53"/>
  <c r="N473" i="53"/>
  <c r="M248" i="53"/>
  <c r="I324" i="53"/>
  <c r="I331" i="53"/>
  <c r="N492" i="53"/>
  <c r="M150" i="53"/>
  <c r="N168" i="53"/>
  <c r="I177" i="53"/>
  <c r="J199" i="53"/>
  <c r="M224" i="53"/>
  <c r="I244" i="53"/>
  <c r="O255" i="53"/>
  <c r="U255" i="53" s="1"/>
  <c r="M262" i="53"/>
  <c r="M266" i="53"/>
  <c r="I284" i="53"/>
  <c r="J292" i="53"/>
  <c r="M329" i="53"/>
  <c r="M333" i="53"/>
  <c r="N350" i="53"/>
  <c r="I358" i="53"/>
  <c r="M360" i="53"/>
  <c r="I367" i="53"/>
  <c r="N388" i="53"/>
  <c r="M396" i="53"/>
  <c r="M405" i="53"/>
  <c r="O414" i="53"/>
  <c r="O434" i="53"/>
  <c r="M442" i="53"/>
  <c r="N452" i="53"/>
  <c r="N456" i="53"/>
  <c r="I472" i="53"/>
  <c r="J476" i="53"/>
  <c r="O478" i="53"/>
  <c r="L482" i="53"/>
  <c r="L153" i="53"/>
  <c r="L198" i="53"/>
  <c r="L201" i="53"/>
  <c r="J209" i="53"/>
  <c r="J208" i="53"/>
  <c r="N209" i="53"/>
  <c r="U209" i="53" s="1"/>
  <c r="N208" i="53"/>
  <c r="J227" i="53"/>
  <c r="S223" i="53"/>
  <c r="N235" i="53"/>
  <c r="N238" i="53"/>
  <c r="J255" i="53"/>
  <c r="J254" i="53"/>
  <c r="N254" i="53"/>
  <c r="J264" i="53"/>
  <c r="J263" i="53"/>
  <c r="T261" i="53"/>
  <c r="N263" i="53"/>
  <c r="J275" i="53"/>
  <c r="J274" i="53"/>
  <c r="J284" i="53"/>
  <c r="J283" i="53"/>
  <c r="N284" i="53"/>
  <c r="N283" i="53"/>
  <c r="I312" i="53"/>
  <c r="R310" i="53"/>
  <c r="I315" i="53"/>
  <c r="I313" i="53"/>
  <c r="M312" i="53"/>
  <c r="M311" i="53"/>
  <c r="M315" i="53"/>
  <c r="I311" i="53"/>
  <c r="K332" i="53"/>
  <c r="K333" i="53"/>
  <c r="K331" i="53"/>
  <c r="O332" i="53"/>
  <c r="O329" i="53"/>
  <c r="O331" i="53"/>
  <c r="U331" i="53" s="1"/>
  <c r="O333" i="53"/>
  <c r="K341" i="53"/>
  <c r="K342" i="53"/>
  <c r="K340" i="53"/>
  <c r="K338" i="53"/>
  <c r="O341" i="53"/>
  <c r="O338" i="53"/>
  <c r="O342" i="53"/>
  <c r="O340" i="53"/>
  <c r="U340" i="53" s="1"/>
  <c r="T404" i="53"/>
  <c r="I152" i="53"/>
  <c r="I150" i="53"/>
  <c r="I151" i="53"/>
  <c r="L187" i="53"/>
  <c r="L186" i="53"/>
  <c r="I199" i="53"/>
  <c r="I198" i="53"/>
  <c r="L197" i="53"/>
  <c r="J226" i="53"/>
  <c r="K247" i="53"/>
  <c r="K246" i="53"/>
  <c r="K244" i="53"/>
  <c r="O247" i="53"/>
  <c r="O248" i="53"/>
  <c r="K265" i="53"/>
  <c r="K264" i="53"/>
  <c r="O265" i="53"/>
  <c r="O266" i="53"/>
  <c r="O262" i="53"/>
  <c r="K266" i="53"/>
  <c r="K276" i="53"/>
  <c r="K277" i="53"/>
  <c r="K275" i="53"/>
  <c r="K273" i="53"/>
  <c r="O276" i="53"/>
  <c r="O273" i="53"/>
  <c r="O275" i="53"/>
  <c r="U275" i="53" s="1"/>
  <c r="K285" i="53"/>
  <c r="K282" i="53"/>
  <c r="K286" i="53"/>
  <c r="O285" i="53"/>
  <c r="O286" i="53"/>
  <c r="O284" i="53"/>
  <c r="O282" i="53"/>
  <c r="K329" i="53"/>
  <c r="K352" i="53"/>
  <c r="K353" i="53"/>
  <c r="K349" i="53"/>
  <c r="K351" i="53"/>
  <c r="O469" i="53"/>
  <c r="O463" i="53"/>
  <c r="O464" i="53"/>
  <c r="O467" i="53"/>
  <c r="J152" i="53"/>
  <c r="J151" i="53"/>
  <c r="M149" i="53"/>
  <c r="M151" i="53"/>
  <c r="I162" i="53"/>
  <c r="I160" i="53"/>
  <c r="S158" i="53"/>
  <c r="I161" i="53"/>
  <c r="M163" i="53"/>
  <c r="U180" i="53"/>
  <c r="N179" i="53"/>
  <c r="M197" i="53"/>
  <c r="L207" i="53"/>
  <c r="L206" i="53"/>
  <c r="S205" i="53"/>
  <c r="J218" i="53"/>
  <c r="J217" i="53"/>
  <c r="N226" i="53"/>
  <c r="P243" i="53"/>
  <c r="V243" i="53" s="1"/>
  <c r="O246" i="53"/>
  <c r="K262" i="53"/>
  <c r="O264" i="53"/>
  <c r="U264" i="53" s="1"/>
  <c r="N274" i="53"/>
  <c r="T290" i="53"/>
  <c r="M313" i="53"/>
  <c r="K464" i="53"/>
  <c r="M171" i="53"/>
  <c r="M172" i="53"/>
  <c r="L178" i="53"/>
  <c r="L177" i="53"/>
  <c r="L149" i="53"/>
  <c r="M168" i="53"/>
  <c r="O352" i="53"/>
  <c r="O351" i="53"/>
  <c r="U351" i="53" s="1"/>
  <c r="O349" i="53"/>
  <c r="O353" i="53"/>
  <c r="K469" i="53"/>
  <c r="K463" i="53"/>
  <c r="R462" i="53"/>
  <c r="L150" i="53"/>
  <c r="N151" i="53"/>
  <c r="J162" i="53"/>
  <c r="J161" i="53"/>
  <c r="M159" i="53"/>
  <c r="M161" i="53"/>
  <c r="L172" i="53"/>
  <c r="L168" i="53"/>
  <c r="I168" i="53"/>
  <c r="I169" i="53"/>
  <c r="J178" i="53"/>
  <c r="U189" i="53"/>
  <c r="N188" i="53"/>
  <c r="M198" i="53"/>
  <c r="M208" i="53"/>
  <c r="M206" i="53"/>
  <c r="I206" i="53"/>
  <c r="L210" i="53"/>
  <c r="M237" i="53"/>
  <c r="O244" i="53"/>
  <c r="I254" i="53"/>
  <c r="I253" i="53"/>
  <c r="I257" i="53"/>
  <c r="M254" i="53"/>
  <c r="M255" i="53"/>
  <c r="M253" i="53"/>
  <c r="I292" i="53"/>
  <c r="I295" i="53"/>
  <c r="I293" i="53"/>
  <c r="M292" i="53"/>
  <c r="M291" i="53"/>
  <c r="M295" i="53"/>
  <c r="I291" i="53"/>
  <c r="M293" i="53"/>
  <c r="J340" i="53"/>
  <c r="J339" i="53"/>
  <c r="T337" i="53"/>
  <c r="S234" i="53"/>
  <c r="I246" i="53"/>
  <c r="O253" i="53"/>
  <c r="K255" i="53"/>
  <c r="M300" i="53"/>
  <c r="P310" i="53"/>
  <c r="V310" i="53" s="1"/>
  <c r="J322" i="53"/>
  <c r="J321" i="53"/>
  <c r="T319" i="53"/>
  <c r="N321" i="53"/>
  <c r="K361" i="53"/>
  <c r="K358" i="53"/>
  <c r="O361" i="53"/>
  <c r="O360" i="53"/>
  <c r="U360" i="53" s="1"/>
  <c r="J369" i="53"/>
  <c r="J368" i="53"/>
  <c r="N369" i="53"/>
  <c r="N368" i="53"/>
  <c r="L439" i="53"/>
  <c r="L435" i="53"/>
  <c r="Q432" i="53"/>
  <c r="L434" i="53"/>
  <c r="L438" i="53"/>
  <c r="I485" i="53"/>
  <c r="I483" i="53"/>
  <c r="M496" i="53"/>
  <c r="M495" i="53"/>
  <c r="M482" i="53"/>
  <c r="M487" i="53"/>
  <c r="M486" i="53"/>
  <c r="M483" i="53"/>
  <c r="L163" i="53"/>
  <c r="M178" i="53"/>
  <c r="M187" i="53"/>
  <c r="L215" i="53"/>
  <c r="I224" i="53"/>
  <c r="M225" i="53"/>
  <c r="L228" i="53"/>
  <c r="M244" i="53"/>
  <c r="I248" i="53"/>
  <c r="K257" i="53"/>
  <c r="I262" i="53"/>
  <c r="M264" i="53"/>
  <c r="I266" i="53"/>
  <c r="I274" i="53"/>
  <c r="I273" i="53"/>
  <c r="T272" i="53"/>
  <c r="M274" i="53"/>
  <c r="M277" i="53"/>
  <c r="M275" i="53"/>
  <c r="M273" i="53"/>
  <c r="I277" i="53"/>
  <c r="K323" i="53"/>
  <c r="K324" i="53"/>
  <c r="K322" i="53"/>
  <c r="O323" i="53"/>
  <c r="O320" i="53"/>
  <c r="J331" i="53"/>
  <c r="J330" i="53"/>
  <c r="T328" i="53"/>
  <c r="N330" i="53"/>
  <c r="K360" i="53"/>
  <c r="K370" i="53"/>
  <c r="K367" i="53"/>
  <c r="O370" i="53"/>
  <c r="O369" i="53"/>
  <c r="K378" i="53"/>
  <c r="K376" i="53"/>
  <c r="K377" i="53"/>
  <c r="O377" i="53"/>
  <c r="O378" i="53"/>
  <c r="K426" i="53"/>
  <c r="K424" i="53"/>
  <c r="K428" i="53"/>
  <c r="K425" i="53"/>
  <c r="O426" i="53"/>
  <c r="O428" i="53"/>
  <c r="U428" i="53" s="1"/>
  <c r="O424" i="53"/>
  <c r="I487" i="53"/>
  <c r="I282" i="53"/>
  <c r="M284" i="53"/>
  <c r="M286" i="53"/>
  <c r="K291" i="53"/>
  <c r="N292" i="53"/>
  <c r="O293" i="53"/>
  <c r="O295" i="53"/>
  <c r="O300" i="53"/>
  <c r="K304" i="53"/>
  <c r="K311" i="53"/>
  <c r="M387" i="53"/>
  <c r="O389" i="53"/>
  <c r="U389" i="53" s="1"/>
  <c r="I396" i="53"/>
  <c r="K397" i="53"/>
  <c r="O398" i="53"/>
  <c r="U398" i="53" s="1"/>
  <c r="U404" i="53"/>
  <c r="O405" i="53"/>
  <c r="O406" i="53"/>
  <c r="K415" i="53"/>
  <c r="Q423" i="53"/>
  <c r="L426" i="53"/>
  <c r="I451" i="53"/>
  <c r="M455" i="53"/>
  <c r="L464" i="53"/>
  <c r="L469" i="53"/>
  <c r="Q489" i="53"/>
  <c r="J490" i="53"/>
  <c r="L493" i="53"/>
  <c r="L501" i="53"/>
  <c r="L505" i="53"/>
  <c r="K313" i="53"/>
  <c r="K315" i="53"/>
  <c r="I320" i="53"/>
  <c r="M322" i="53"/>
  <c r="I329" i="53"/>
  <c r="M331" i="53"/>
  <c r="I338" i="53"/>
  <c r="M340" i="53"/>
  <c r="M349" i="53"/>
  <c r="I351" i="53"/>
  <c r="M353" i="53"/>
  <c r="M358" i="53"/>
  <c r="I360" i="53"/>
  <c r="N377" i="53"/>
  <c r="J388" i="53"/>
  <c r="I391" i="53"/>
  <c r="J396" i="53"/>
  <c r="O396" i="53"/>
  <c r="N397" i="53"/>
  <c r="I400" i="53"/>
  <c r="U407" i="53"/>
  <c r="I405" i="53"/>
  <c r="J406" i="53"/>
  <c r="J407" i="53"/>
  <c r="K414" i="53"/>
  <c r="L415" i="53"/>
  <c r="I417" i="53"/>
  <c r="J433" i="53"/>
  <c r="O433" i="53"/>
  <c r="U433" i="53" s="1"/>
  <c r="N437" i="53"/>
  <c r="I442" i="53"/>
  <c r="L443" i="53"/>
  <c r="L447" i="53"/>
  <c r="U454" i="53"/>
  <c r="J451" i="53"/>
  <c r="K452" i="53"/>
  <c r="N453" i="53"/>
  <c r="J456" i="53"/>
  <c r="J457" i="53"/>
  <c r="L468" i="53"/>
  <c r="I473" i="53"/>
  <c r="I475" i="53"/>
  <c r="N483" i="53"/>
  <c r="N490" i="53"/>
  <c r="L494" i="53"/>
  <c r="N501" i="53"/>
  <c r="L503" i="53"/>
  <c r="U376" i="53"/>
  <c r="K396" i="53"/>
  <c r="O397" i="53"/>
  <c r="M400" i="53"/>
  <c r="K405" i="53"/>
  <c r="K406" i="53"/>
  <c r="I408" i="53"/>
  <c r="O415" i="53"/>
  <c r="K418" i="53"/>
  <c r="L425" i="53"/>
  <c r="K433" i="53"/>
  <c r="K434" i="53"/>
  <c r="O437" i="53"/>
  <c r="O439" i="53"/>
  <c r="M443" i="53"/>
  <c r="M451" i="53"/>
  <c r="O453" i="53"/>
  <c r="L481" i="53"/>
  <c r="O27" i="53"/>
  <c r="O23" i="53"/>
  <c r="O24" i="53"/>
  <c r="O25" i="53"/>
  <c r="H23" i="53"/>
  <c r="O67" i="53"/>
  <c r="O63" i="53"/>
  <c r="O64" i="53"/>
  <c r="O65" i="53"/>
  <c r="H63" i="53"/>
  <c r="P6" i="53"/>
  <c r="V6" i="53" s="1"/>
  <c r="B521" i="53"/>
  <c r="B530" i="53"/>
  <c r="B512" i="53"/>
  <c r="B503" i="53"/>
  <c r="B492" i="53"/>
  <c r="B474" i="53"/>
  <c r="B483" i="53"/>
  <c r="B453" i="53"/>
  <c r="B465" i="53"/>
  <c r="B444" i="53"/>
  <c r="B435" i="53"/>
  <c r="B426" i="53"/>
  <c r="B416" i="53"/>
  <c r="B398" i="53"/>
  <c r="B389" i="53"/>
  <c r="B378" i="53"/>
  <c r="B407" i="53"/>
  <c r="B369" i="53"/>
  <c r="B360" i="53"/>
  <c r="B351" i="53"/>
  <c r="B340" i="53"/>
  <c r="B331" i="53"/>
  <c r="B322" i="53"/>
  <c r="B313" i="53"/>
  <c r="B302" i="53"/>
  <c r="B293" i="53"/>
  <c r="B284" i="53"/>
  <c r="B275" i="53"/>
  <c r="B264" i="53"/>
  <c r="B255" i="53"/>
  <c r="B246" i="53"/>
  <c r="B237" i="53"/>
  <c r="B226" i="53"/>
  <c r="B188" i="53"/>
  <c r="B170" i="53"/>
  <c r="B161" i="53"/>
  <c r="B151" i="53"/>
  <c r="B217" i="53"/>
  <c r="B199" i="53"/>
  <c r="B142" i="53"/>
  <c r="B208" i="53"/>
  <c r="B179" i="53"/>
  <c r="F521" i="53"/>
  <c r="F530" i="53"/>
  <c r="F512" i="53"/>
  <c r="F492" i="53"/>
  <c r="F474" i="53"/>
  <c r="F453" i="53"/>
  <c r="F503" i="53"/>
  <c r="F465" i="53"/>
  <c r="F444" i="53"/>
  <c r="F483" i="53"/>
  <c r="F435" i="53"/>
  <c r="F426" i="53"/>
  <c r="F416" i="53"/>
  <c r="F398" i="53"/>
  <c r="F389" i="53"/>
  <c r="F378" i="53"/>
  <c r="F407" i="53"/>
  <c r="F369" i="53"/>
  <c r="F360" i="53"/>
  <c r="F351" i="53"/>
  <c r="F340" i="53"/>
  <c r="F331" i="53"/>
  <c r="F322" i="53"/>
  <c r="F313" i="53"/>
  <c r="F302" i="53"/>
  <c r="F293" i="53"/>
  <c r="F284" i="53"/>
  <c r="F275" i="53"/>
  <c r="F264" i="53"/>
  <c r="F255" i="53"/>
  <c r="F246" i="53"/>
  <c r="F237" i="53"/>
  <c r="F217" i="53"/>
  <c r="F142" i="53"/>
  <c r="F208" i="53"/>
  <c r="F226" i="53"/>
  <c r="F188" i="53"/>
  <c r="F199" i="53"/>
  <c r="F179" i="53"/>
  <c r="F170" i="53"/>
  <c r="F161" i="53"/>
  <c r="F151" i="53"/>
  <c r="U16" i="53"/>
  <c r="B15" i="53"/>
  <c r="S22" i="53"/>
  <c r="E24" i="53"/>
  <c r="U36" i="53"/>
  <c r="B35" i="53"/>
  <c r="C36" i="53"/>
  <c r="E38" i="53"/>
  <c r="H39" i="53"/>
  <c r="S42" i="53"/>
  <c r="E44" i="53"/>
  <c r="U56" i="53"/>
  <c r="B55" i="53"/>
  <c r="C56" i="53"/>
  <c r="E58" i="53"/>
  <c r="H59" i="53"/>
  <c r="S62" i="53"/>
  <c r="G85" i="53"/>
  <c r="R95" i="53"/>
  <c r="Q95" i="53"/>
  <c r="T95" i="53"/>
  <c r="P95" i="53"/>
  <c r="B104" i="53"/>
  <c r="H106" i="53"/>
  <c r="D108" i="53"/>
  <c r="C119" i="53"/>
  <c r="K124" i="53"/>
  <c r="K120" i="53"/>
  <c r="K121" i="53"/>
  <c r="K122" i="53"/>
  <c r="R122" i="53" s="1"/>
  <c r="O124" i="53"/>
  <c r="O120" i="53"/>
  <c r="O121" i="53"/>
  <c r="O122" i="53"/>
  <c r="H120" i="53"/>
  <c r="B122" i="53"/>
  <c r="K123" i="53"/>
  <c r="U133" i="53"/>
  <c r="B132" i="53"/>
  <c r="H134" i="53"/>
  <c r="D136" i="53"/>
  <c r="C139" i="53"/>
  <c r="K144" i="53"/>
  <c r="K140" i="53"/>
  <c r="K143" i="53"/>
  <c r="K141" i="53"/>
  <c r="K142" i="53"/>
  <c r="R142" i="53" s="1"/>
  <c r="O144" i="53"/>
  <c r="O140" i="53"/>
  <c r="O143" i="53"/>
  <c r="U143" i="53" s="1"/>
  <c r="O141" i="53"/>
  <c r="O142" i="53"/>
  <c r="H140" i="53"/>
  <c r="U142" i="53"/>
  <c r="R16" i="53"/>
  <c r="R34" i="53"/>
  <c r="K47" i="53"/>
  <c r="K43" i="53"/>
  <c r="K44" i="53"/>
  <c r="K45" i="53"/>
  <c r="R45" i="53" s="1"/>
  <c r="K67" i="53"/>
  <c r="K63" i="53"/>
  <c r="K64" i="53"/>
  <c r="K65" i="53"/>
  <c r="R65" i="53" s="1"/>
  <c r="R105" i="53"/>
  <c r="Q105" i="53"/>
  <c r="T105" i="53"/>
  <c r="P105" i="53"/>
  <c r="V105" i="53" s="1"/>
  <c r="X105" i="53" s="1"/>
  <c r="U6" i="53"/>
  <c r="C12" i="53"/>
  <c r="K17" i="53"/>
  <c r="K13" i="53"/>
  <c r="K14" i="53"/>
  <c r="K15" i="53"/>
  <c r="Q15" i="53" s="1"/>
  <c r="O17" i="53"/>
  <c r="O13" i="53"/>
  <c r="O14" i="53"/>
  <c r="O15" i="53"/>
  <c r="H13" i="53"/>
  <c r="F15" i="53"/>
  <c r="G16" i="53"/>
  <c r="O26" i="53"/>
  <c r="U26" i="53" s="1"/>
  <c r="H27" i="53"/>
  <c r="D29" i="53"/>
  <c r="C32" i="53"/>
  <c r="K37" i="53"/>
  <c r="K33" i="53"/>
  <c r="K34" i="53"/>
  <c r="K35" i="53"/>
  <c r="R35" i="53" s="1"/>
  <c r="O37" i="53"/>
  <c r="O33" i="53"/>
  <c r="O34" i="53"/>
  <c r="O35" i="53"/>
  <c r="H33" i="53"/>
  <c r="F35" i="53"/>
  <c r="G36" i="53"/>
  <c r="H47" i="53"/>
  <c r="D49" i="53"/>
  <c r="C52" i="53"/>
  <c r="K57" i="53"/>
  <c r="K53" i="53"/>
  <c r="K54" i="53"/>
  <c r="K55" i="53"/>
  <c r="R55" i="53" s="1"/>
  <c r="O57" i="53"/>
  <c r="O53" i="53"/>
  <c r="O54" i="53"/>
  <c r="O55" i="53"/>
  <c r="H53" i="53"/>
  <c r="F55" i="53"/>
  <c r="O66" i="53"/>
  <c r="H67" i="53"/>
  <c r="D69" i="53"/>
  <c r="C81" i="53"/>
  <c r="K86" i="53"/>
  <c r="K82" i="53"/>
  <c r="K83" i="53"/>
  <c r="K84" i="53"/>
  <c r="R84" i="53" s="1"/>
  <c r="O86" i="53"/>
  <c r="O82" i="53"/>
  <c r="O83" i="53"/>
  <c r="O84" i="53"/>
  <c r="H82" i="53"/>
  <c r="B84" i="53"/>
  <c r="K85" i="53"/>
  <c r="S85" i="53" s="1"/>
  <c r="U95" i="53"/>
  <c r="B94" i="53"/>
  <c r="H96" i="53"/>
  <c r="D98" i="53"/>
  <c r="C101" i="53"/>
  <c r="K106" i="53"/>
  <c r="K102" i="53"/>
  <c r="K103" i="53"/>
  <c r="K104" i="53"/>
  <c r="R104" i="53" s="1"/>
  <c r="O106" i="53"/>
  <c r="O102" i="53"/>
  <c r="O103" i="53"/>
  <c r="O104" i="53"/>
  <c r="H102" i="53"/>
  <c r="F104" i="53"/>
  <c r="C105" i="53"/>
  <c r="S105" i="53"/>
  <c r="E107" i="53"/>
  <c r="H108" i="53"/>
  <c r="S119" i="53"/>
  <c r="O123" i="53"/>
  <c r="K134" i="53"/>
  <c r="K130" i="53"/>
  <c r="K131" i="53"/>
  <c r="K132" i="53"/>
  <c r="R132" i="53" s="1"/>
  <c r="O134" i="53"/>
  <c r="O130" i="53"/>
  <c r="O131" i="53"/>
  <c r="O132" i="53"/>
  <c r="U132" i="53" s="1"/>
  <c r="F132" i="53"/>
  <c r="S139" i="53"/>
  <c r="H519" i="53"/>
  <c r="H528" i="53"/>
  <c r="H510" i="53"/>
  <c r="H501" i="53"/>
  <c r="H490" i="53"/>
  <c r="H472" i="53"/>
  <c r="H451" i="53"/>
  <c r="H463" i="53"/>
  <c r="H433" i="53"/>
  <c r="H424" i="53"/>
  <c r="H414" i="53"/>
  <c r="H442" i="53"/>
  <c r="H405" i="53"/>
  <c r="H396" i="53"/>
  <c r="H387" i="53"/>
  <c r="H481" i="53"/>
  <c r="H376" i="53"/>
  <c r="H367" i="53"/>
  <c r="H358" i="53"/>
  <c r="H349" i="53"/>
  <c r="H338" i="53"/>
  <c r="H329" i="53"/>
  <c r="H320" i="53"/>
  <c r="H311" i="53"/>
  <c r="H300" i="53"/>
  <c r="H291" i="53"/>
  <c r="H282" i="53"/>
  <c r="H273" i="53"/>
  <c r="H262" i="53"/>
  <c r="H253" i="53"/>
  <c r="H244" i="53"/>
  <c r="H224" i="53"/>
  <c r="H235" i="53"/>
  <c r="H197" i="53"/>
  <c r="H149" i="53"/>
  <c r="H215" i="53"/>
  <c r="H177" i="53"/>
  <c r="H168" i="53"/>
  <c r="H159" i="53"/>
  <c r="H206" i="53"/>
  <c r="H186" i="53"/>
  <c r="E520" i="53"/>
  <c r="E530" i="53" s="1"/>
  <c r="E529" i="53"/>
  <c r="E491" i="53"/>
  <c r="E511" i="53"/>
  <c r="E521" i="53" s="1"/>
  <c r="E473" i="53"/>
  <c r="E483" i="53" s="1"/>
  <c r="E452" i="53"/>
  <c r="E502" i="53"/>
  <c r="E512" i="53" s="1"/>
  <c r="E482" i="53"/>
  <c r="E492" i="53" s="1"/>
  <c r="E464" i="53"/>
  <c r="E474" i="53" s="1"/>
  <c r="E443" i="53"/>
  <c r="E453" i="53" s="1"/>
  <c r="E434" i="53"/>
  <c r="E425" i="53"/>
  <c r="E435" i="53" s="1"/>
  <c r="E415" i="53"/>
  <c r="E426" i="53" s="1"/>
  <c r="E406" i="53"/>
  <c r="E416" i="53" s="1"/>
  <c r="E397" i="53"/>
  <c r="E407" i="53" s="1"/>
  <c r="E388" i="53"/>
  <c r="E398" i="53" s="1"/>
  <c r="E377" i="53"/>
  <c r="E368" i="53"/>
  <c r="E378" i="53" s="1"/>
  <c r="E389" i="53" s="1"/>
  <c r="E359" i="53"/>
  <c r="E369" i="53" s="1"/>
  <c r="E350" i="53"/>
  <c r="E360" i="53" s="1"/>
  <c r="E339" i="53"/>
  <c r="E330" i="53"/>
  <c r="E340" i="53" s="1"/>
  <c r="E351" i="53" s="1"/>
  <c r="E321" i="53"/>
  <c r="E331" i="53" s="1"/>
  <c r="E312" i="53"/>
  <c r="E322" i="53" s="1"/>
  <c r="E301" i="53"/>
  <c r="E292" i="53"/>
  <c r="E302" i="53" s="1"/>
  <c r="E313" i="53" s="1"/>
  <c r="E283" i="53"/>
  <c r="E293" i="53" s="1"/>
  <c r="E274" i="53"/>
  <c r="E284" i="53" s="1"/>
  <c r="E263" i="53"/>
  <c r="E254" i="53"/>
  <c r="E264" i="53" s="1"/>
  <c r="E275" i="53" s="1"/>
  <c r="E245" i="53"/>
  <c r="E255" i="53" s="1"/>
  <c r="E236" i="53"/>
  <c r="E246" i="53" s="1"/>
  <c r="E198" i="53"/>
  <c r="E208" i="53" s="1"/>
  <c r="E150" i="53"/>
  <c r="E161" i="53" s="1"/>
  <c r="E225" i="53"/>
  <c r="E207" i="53"/>
  <c r="E217" i="53" s="1"/>
  <c r="E187" i="53"/>
  <c r="E160" i="53"/>
  <c r="E170" i="53" s="1"/>
  <c r="E216" i="53"/>
  <c r="E226" i="53" s="1"/>
  <c r="E237" i="53" s="1"/>
  <c r="E178" i="53"/>
  <c r="E188" i="53" s="1"/>
  <c r="E199" i="53" s="1"/>
  <c r="E169" i="53"/>
  <c r="E179" i="53" s="1"/>
  <c r="E141" i="53"/>
  <c r="E151" i="53" s="1"/>
  <c r="K27" i="53"/>
  <c r="K23" i="53"/>
  <c r="K24" i="53"/>
  <c r="K25" i="53"/>
  <c r="R25" i="53" s="1"/>
  <c r="O47" i="53"/>
  <c r="O43" i="53"/>
  <c r="O44" i="53"/>
  <c r="O45" i="53"/>
  <c r="H43" i="53"/>
  <c r="U65" i="53"/>
  <c r="T85" i="53"/>
  <c r="E83" i="53"/>
  <c r="E93" i="53"/>
  <c r="U123" i="53"/>
  <c r="Q122" i="53"/>
  <c r="R133" i="53"/>
  <c r="Q133" i="53"/>
  <c r="T133" i="53"/>
  <c r="P133" i="53"/>
  <c r="V133" i="53" s="1"/>
  <c r="C518" i="53"/>
  <c r="C527" i="53"/>
  <c r="C509" i="53"/>
  <c r="C489" i="53"/>
  <c r="C500" i="53"/>
  <c r="C471" i="53"/>
  <c r="C450" i="53"/>
  <c r="C462" i="53"/>
  <c r="C480" i="53"/>
  <c r="C432" i="53"/>
  <c r="C423" i="53"/>
  <c r="C413" i="53"/>
  <c r="C441" i="53"/>
  <c r="C404" i="53"/>
  <c r="C395" i="53"/>
  <c r="C386" i="53"/>
  <c r="C375" i="53"/>
  <c r="C366" i="53"/>
  <c r="C357" i="53"/>
  <c r="C348" i="53"/>
  <c r="C337" i="53"/>
  <c r="C328" i="53"/>
  <c r="C319" i="53"/>
  <c r="C310" i="53"/>
  <c r="C299" i="53"/>
  <c r="C290" i="53"/>
  <c r="C281" i="53"/>
  <c r="C272" i="53"/>
  <c r="C261" i="53"/>
  <c r="C252" i="53"/>
  <c r="C243" i="53"/>
  <c r="C223" i="53"/>
  <c r="C176" i="53"/>
  <c r="C214" i="53"/>
  <c r="C234" i="53"/>
  <c r="C196" i="53"/>
  <c r="C148" i="53"/>
  <c r="C205" i="53"/>
  <c r="C185" i="53"/>
  <c r="C167" i="53"/>
  <c r="C158" i="53"/>
  <c r="K7" i="53"/>
  <c r="K3" i="53"/>
  <c r="K4" i="53"/>
  <c r="K5" i="53"/>
  <c r="R5" i="53" s="1"/>
  <c r="O7" i="53"/>
  <c r="O3" i="53"/>
  <c r="O4" i="53"/>
  <c r="O5" i="53"/>
  <c r="C522" i="53"/>
  <c r="C531" i="53"/>
  <c r="C504" i="53"/>
  <c r="C513" i="53"/>
  <c r="C475" i="53"/>
  <c r="C493" i="53"/>
  <c r="C484" i="53"/>
  <c r="C454" i="53"/>
  <c r="C466" i="53"/>
  <c r="C445" i="53"/>
  <c r="C436" i="53"/>
  <c r="C427" i="53"/>
  <c r="C417" i="53"/>
  <c r="C399" i="53"/>
  <c r="C390" i="53"/>
  <c r="C379" i="53"/>
  <c r="C370" i="53"/>
  <c r="C361" i="53"/>
  <c r="C352" i="53"/>
  <c r="C341" i="53"/>
  <c r="C332" i="53"/>
  <c r="C323" i="53"/>
  <c r="C314" i="53"/>
  <c r="C303" i="53"/>
  <c r="C408" i="53"/>
  <c r="C294" i="53"/>
  <c r="C285" i="53"/>
  <c r="C276" i="53"/>
  <c r="C265" i="53"/>
  <c r="C256" i="53"/>
  <c r="C247" i="53"/>
  <c r="C238" i="53"/>
  <c r="C209" i="53"/>
  <c r="C218" i="53"/>
  <c r="C143" i="53"/>
  <c r="C200" i="53"/>
  <c r="C180" i="53"/>
  <c r="C171" i="53"/>
  <c r="C227" i="53"/>
  <c r="C189" i="53"/>
  <c r="C162" i="53"/>
  <c r="C152" i="53"/>
  <c r="G522" i="53"/>
  <c r="G531" i="53"/>
  <c r="G513" i="53"/>
  <c r="G504" i="53"/>
  <c r="G475" i="53"/>
  <c r="G454" i="53"/>
  <c r="G493" i="53"/>
  <c r="G466" i="53"/>
  <c r="G445" i="53"/>
  <c r="G484" i="53"/>
  <c r="G436" i="53"/>
  <c r="G427" i="53"/>
  <c r="G417" i="53"/>
  <c r="G408" i="53"/>
  <c r="G399" i="53"/>
  <c r="G390" i="53"/>
  <c r="G379" i="53"/>
  <c r="G370" i="53"/>
  <c r="G361" i="53"/>
  <c r="G352" i="53"/>
  <c r="G341" i="53"/>
  <c r="G332" i="53"/>
  <c r="G323" i="53"/>
  <c r="G314" i="53"/>
  <c r="G303" i="53"/>
  <c r="G294" i="53"/>
  <c r="G285" i="53"/>
  <c r="G276" i="53"/>
  <c r="G265" i="53"/>
  <c r="G256" i="53"/>
  <c r="G247" i="53"/>
  <c r="G238" i="53"/>
  <c r="G200" i="53"/>
  <c r="G180" i="53"/>
  <c r="G162" i="53"/>
  <c r="G227" i="53"/>
  <c r="G189" i="53"/>
  <c r="G209" i="53"/>
  <c r="G152" i="53"/>
  <c r="G218" i="53"/>
  <c r="G171" i="53"/>
  <c r="G143" i="53"/>
  <c r="H523" i="53"/>
  <c r="H532" i="53"/>
  <c r="H505" i="53"/>
  <c r="H514" i="53"/>
  <c r="H494" i="53"/>
  <c r="H476" i="53"/>
  <c r="H455" i="53"/>
  <c r="H485" i="53"/>
  <c r="H467" i="53"/>
  <c r="H446" i="53"/>
  <c r="H437" i="53"/>
  <c r="H428" i="53"/>
  <c r="H418" i="53"/>
  <c r="H400" i="53"/>
  <c r="H391" i="53"/>
  <c r="H380" i="53"/>
  <c r="H409" i="53"/>
  <c r="H371" i="53"/>
  <c r="H362" i="53"/>
  <c r="H353" i="53"/>
  <c r="H342" i="53"/>
  <c r="H333" i="53"/>
  <c r="H324" i="53"/>
  <c r="H315" i="53"/>
  <c r="H304" i="53"/>
  <c r="H295" i="53"/>
  <c r="H286" i="53"/>
  <c r="H277" i="53"/>
  <c r="H266" i="53"/>
  <c r="H257" i="53"/>
  <c r="H248" i="53"/>
  <c r="H239" i="53"/>
  <c r="H219" i="53"/>
  <c r="H153" i="53"/>
  <c r="H210" i="53"/>
  <c r="H201" i="53"/>
  <c r="H181" i="53"/>
  <c r="H172" i="53"/>
  <c r="H228" i="53"/>
  <c r="H190" i="53"/>
  <c r="H163" i="53"/>
  <c r="H144" i="53"/>
  <c r="E524" i="53"/>
  <c r="E533" i="53"/>
  <c r="E506" i="53"/>
  <c r="E477" i="53"/>
  <c r="E495" i="53"/>
  <c r="E486" i="53"/>
  <c r="E456" i="53"/>
  <c r="E438" i="53"/>
  <c r="E515" i="53"/>
  <c r="E468" i="53"/>
  <c r="E447" i="53"/>
  <c r="E429" i="53"/>
  <c r="E419" i="53"/>
  <c r="E401" i="53"/>
  <c r="E392" i="53"/>
  <c r="E381" i="53"/>
  <c r="E410" i="53"/>
  <c r="E372" i="53"/>
  <c r="E363" i="53"/>
  <c r="E354" i="53"/>
  <c r="E343" i="53"/>
  <c r="E334" i="53"/>
  <c r="E325" i="53"/>
  <c r="E316" i="53"/>
  <c r="E305" i="53"/>
  <c r="E296" i="53"/>
  <c r="E287" i="53"/>
  <c r="E278" i="53"/>
  <c r="E267" i="53"/>
  <c r="E258" i="53"/>
  <c r="E249" i="53"/>
  <c r="E240" i="53"/>
  <c r="E211" i="53"/>
  <c r="E173" i="53"/>
  <c r="E202" i="53"/>
  <c r="E182" i="53"/>
  <c r="E154" i="53"/>
  <c r="E229" i="53"/>
  <c r="E191" i="53"/>
  <c r="E220" i="53"/>
  <c r="E164" i="53"/>
  <c r="E145" i="53"/>
  <c r="D516" i="53"/>
  <c r="D525" i="53"/>
  <c r="D534" i="53"/>
  <c r="D496" i="53"/>
  <c r="D507" i="53"/>
  <c r="D487" i="53"/>
  <c r="D478" i="53"/>
  <c r="D457" i="53"/>
  <c r="D439" i="53"/>
  <c r="D469" i="53"/>
  <c r="D448" i="53"/>
  <c r="D430" i="53"/>
  <c r="D420" i="53"/>
  <c r="D411" i="53"/>
  <c r="D402" i="53"/>
  <c r="D393" i="53"/>
  <c r="D382" i="53"/>
  <c r="D373" i="53"/>
  <c r="D364" i="53"/>
  <c r="D355" i="53"/>
  <c r="D344" i="53"/>
  <c r="D335" i="53"/>
  <c r="D326" i="53"/>
  <c r="D317" i="53"/>
  <c r="D306" i="53"/>
  <c r="D297" i="53"/>
  <c r="D288" i="53"/>
  <c r="D279" i="53"/>
  <c r="D268" i="53"/>
  <c r="D259" i="53"/>
  <c r="D250" i="53"/>
  <c r="D241" i="53"/>
  <c r="D221" i="53"/>
  <c r="D174" i="53"/>
  <c r="D230" i="53"/>
  <c r="D192" i="53"/>
  <c r="D165" i="53"/>
  <c r="D212" i="53"/>
  <c r="D146" i="53"/>
  <c r="D203" i="53"/>
  <c r="D183" i="53"/>
  <c r="D155" i="53"/>
  <c r="H516" i="53"/>
  <c r="H525" i="53"/>
  <c r="H534" i="53"/>
  <c r="H496" i="53"/>
  <c r="H507" i="53"/>
  <c r="H487" i="53"/>
  <c r="H478" i="53"/>
  <c r="H457" i="53"/>
  <c r="H439" i="53"/>
  <c r="H430" i="53"/>
  <c r="H420" i="53"/>
  <c r="H411" i="53"/>
  <c r="H448" i="53"/>
  <c r="H402" i="53"/>
  <c r="H393" i="53"/>
  <c r="H382" i="53"/>
  <c r="H373" i="53"/>
  <c r="H364" i="53"/>
  <c r="H355" i="53"/>
  <c r="H344" i="53"/>
  <c r="H335" i="53"/>
  <c r="H326" i="53"/>
  <c r="H317" i="53"/>
  <c r="H306" i="53"/>
  <c r="H469" i="53"/>
  <c r="H297" i="53"/>
  <c r="H288" i="53"/>
  <c r="H279" i="53"/>
  <c r="H268" i="53"/>
  <c r="H259" i="53"/>
  <c r="H250" i="53"/>
  <c r="H241" i="53"/>
  <c r="H212" i="53"/>
  <c r="H203" i="53"/>
  <c r="H183" i="53"/>
  <c r="H165" i="53"/>
  <c r="H155" i="53"/>
  <c r="H230" i="53"/>
  <c r="H192" i="53"/>
  <c r="H174" i="53"/>
  <c r="H221" i="53"/>
  <c r="H146" i="53"/>
  <c r="S12" i="53"/>
  <c r="E14" i="53"/>
  <c r="K16" i="53"/>
  <c r="B25" i="53"/>
  <c r="C26" i="53"/>
  <c r="E28" i="53"/>
  <c r="H29" i="53"/>
  <c r="S32" i="53"/>
  <c r="E34" i="53"/>
  <c r="Q35" i="53"/>
  <c r="K36" i="53"/>
  <c r="S36" i="53" s="1"/>
  <c r="U46" i="53"/>
  <c r="B45" i="53"/>
  <c r="C46" i="53"/>
  <c r="E48" i="53"/>
  <c r="H49" i="53"/>
  <c r="E54" i="53"/>
  <c r="Q55" i="53"/>
  <c r="K56" i="53"/>
  <c r="B65" i="53"/>
  <c r="C66" i="53"/>
  <c r="S66" i="53"/>
  <c r="E68" i="53"/>
  <c r="H69" i="53"/>
  <c r="O85" i="53"/>
  <c r="H86" i="53"/>
  <c r="D88" i="53"/>
  <c r="C91" i="53"/>
  <c r="K96" i="53"/>
  <c r="K92" i="53"/>
  <c r="K93" i="53"/>
  <c r="K94" i="53"/>
  <c r="Q94" i="53" s="1"/>
  <c r="O96" i="53"/>
  <c r="O92" i="53"/>
  <c r="O93" i="53"/>
  <c r="O94" i="53"/>
  <c r="H92" i="53"/>
  <c r="F94" i="53"/>
  <c r="C95" i="53"/>
  <c r="S95" i="53"/>
  <c r="E97" i="53"/>
  <c r="H98" i="53"/>
  <c r="E103" i="53"/>
  <c r="Q104" i="53"/>
  <c r="U104" i="53"/>
  <c r="G105" i="53"/>
  <c r="R123" i="53"/>
  <c r="Q123" i="53"/>
  <c r="T123" i="53"/>
  <c r="P123" i="53"/>
  <c r="E121" i="53"/>
  <c r="F122" i="53"/>
  <c r="C123" i="53"/>
  <c r="S123" i="53"/>
  <c r="E125" i="53"/>
  <c r="H126" i="53"/>
  <c r="E131" i="53"/>
  <c r="Q132" i="53"/>
  <c r="G133" i="53"/>
  <c r="O152" i="53"/>
  <c r="K201" i="53"/>
  <c r="K197" i="53"/>
  <c r="K198" i="53"/>
  <c r="K199" i="53"/>
  <c r="T196" i="53"/>
  <c r="P196" i="53"/>
  <c r="V196" i="53" s="1"/>
  <c r="K200" i="53"/>
  <c r="O238" i="53"/>
  <c r="O236" i="53"/>
  <c r="O235" i="53"/>
  <c r="U234" i="53"/>
  <c r="O237" i="53"/>
  <c r="D518" i="53"/>
  <c r="D528" i="53" s="1"/>
  <c r="D527" i="53"/>
  <c r="D500" i="53"/>
  <c r="D510" i="53" s="1"/>
  <c r="D520" i="53" s="1"/>
  <c r="D509" i="53"/>
  <c r="D519" i="53" s="1"/>
  <c r="D529" i="53" s="1"/>
  <c r="D489" i="53"/>
  <c r="D480" i="53"/>
  <c r="D490" i="53" s="1"/>
  <c r="D462" i="53"/>
  <c r="D472" i="53" s="1"/>
  <c r="D441" i="53"/>
  <c r="D451" i="53" s="1"/>
  <c r="D432" i="53"/>
  <c r="D442" i="53" s="1"/>
  <c r="D452" i="53" s="1"/>
  <c r="D463" i="53" s="1"/>
  <c r="D473" i="53" s="1"/>
  <c r="D423" i="53"/>
  <c r="D433" i="53" s="1"/>
  <c r="D443" i="53" s="1"/>
  <c r="D413" i="53"/>
  <c r="D424" i="53" s="1"/>
  <c r="D434" i="53" s="1"/>
  <c r="D450" i="53"/>
  <c r="D386" i="53"/>
  <c r="D471" i="53"/>
  <c r="D481" i="53" s="1"/>
  <c r="D491" i="53" s="1"/>
  <c r="D501" i="53" s="1"/>
  <c r="D511" i="53" s="1"/>
  <c r="D395" i="53"/>
  <c r="D405" i="53" s="1"/>
  <c r="D415" i="53" s="1"/>
  <c r="D404" i="53"/>
  <c r="D414" i="53" s="1"/>
  <c r="D425" i="53" s="1"/>
  <c r="D337" i="53"/>
  <c r="D319" i="53"/>
  <c r="D329" i="53" s="1"/>
  <c r="D339" i="53" s="1"/>
  <c r="D350" i="53" s="1"/>
  <c r="D310" i="53"/>
  <c r="D320" i="53" s="1"/>
  <c r="D330" i="53" s="1"/>
  <c r="D375" i="53"/>
  <c r="D366" i="53"/>
  <c r="D376" i="53" s="1"/>
  <c r="D387" i="53" s="1"/>
  <c r="D357" i="53"/>
  <c r="D367" i="53" s="1"/>
  <c r="D377" i="53" s="1"/>
  <c r="D388" i="53" s="1"/>
  <c r="D348" i="53"/>
  <c r="D358" i="53" s="1"/>
  <c r="D368" i="53" s="1"/>
  <c r="D328" i="53"/>
  <c r="D338" i="53" s="1"/>
  <c r="D349" i="53" s="1"/>
  <c r="D359" i="53" s="1"/>
  <c r="D299" i="53"/>
  <c r="D281" i="53"/>
  <c r="D291" i="53" s="1"/>
  <c r="D301" i="53" s="1"/>
  <c r="D312" i="53" s="1"/>
  <c r="D272" i="53"/>
  <c r="D282" i="53" s="1"/>
  <c r="D292" i="53" s="1"/>
  <c r="D252" i="53"/>
  <c r="D262" i="53" s="1"/>
  <c r="D273" i="53" s="1"/>
  <c r="D283" i="53" s="1"/>
  <c r="D290" i="53"/>
  <c r="D300" i="53" s="1"/>
  <c r="D311" i="53" s="1"/>
  <c r="D321" i="53" s="1"/>
  <c r="D243" i="53"/>
  <c r="D253" i="53" s="1"/>
  <c r="D263" i="53" s="1"/>
  <c r="D274" i="53" s="1"/>
  <c r="D234" i="53"/>
  <c r="D244" i="53" s="1"/>
  <c r="D254" i="53" s="1"/>
  <c r="D223" i="53"/>
  <c r="D214" i="53"/>
  <c r="D224" i="53" s="1"/>
  <c r="D235" i="53" s="1"/>
  <c r="D245" i="53" s="1"/>
  <c r="D205" i="53"/>
  <c r="D215" i="53" s="1"/>
  <c r="D225" i="53" s="1"/>
  <c r="D236" i="53" s="1"/>
  <c r="D196" i="53"/>
  <c r="D206" i="53" s="1"/>
  <c r="D216" i="53" s="1"/>
  <c r="D185" i="53"/>
  <c r="H518" i="53"/>
  <c r="H527" i="53"/>
  <c r="H500" i="53"/>
  <c r="H489" i="53"/>
  <c r="H509" i="53"/>
  <c r="H480" i="53"/>
  <c r="H462" i="53"/>
  <c r="H441" i="53"/>
  <c r="H432" i="53"/>
  <c r="H423" i="53"/>
  <c r="H413" i="53"/>
  <c r="H471" i="53"/>
  <c r="H450" i="53"/>
  <c r="H404" i="53"/>
  <c r="H386" i="53"/>
  <c r="H328" i="53"/>
  <c r="H395" i="53"/>
  <c r="H348" i="53"/>
  <c r="H337" i="53"/>
  <c r="H319" i="53"/>
  <c r="H310" i="53"/>
  <c r="H357" i="53"/>
  <c r="H290" i="53"/>
  <c r="H272" i="53"/>
  <c r="H366" i="53"/>
  <c r="H261" i="53"/>
  <c r="H375" i="53"/>
  <c r="H299" i="53"/>
  <c r="H281" i="53"/>
  <c r="H234" i="53"/>
  <c r="H223" i="53"/>
  <c r="H214" i="53"/>
  <c r="H205" i="53"/>
  <c r="H196" i="53"/>
  <c r="H185" i="53"/>
  <c r="P2" i="53"/>
  <c r="T2" i="53"/>
  <c r="E528" i="53"/>
  <c r="E510" i="53"/>
  <c r="E501" i="53"/>
  <c r="E519" i="53"/>
  <c r="E490" i="53"/>
  <c r="E481" i="53"/>
  <c r="E463" i="53"/>
  <c r="E442" i="53"/>
  <c r="E433" i="53"/>
  <c r="E424" i="53"/>
  <c r="E414" i="53"/>
  <c r="E451" i="53"/>
  <c r="E472" i="53"/>
  <c r="E405" i="53"/>
  <c r="E387" i="53"/>
  <c r="E376" i="53"/>
  <c r="E367" i="53"/>
  <c r="E358" i="53"/>
  <c r="E311" i="53"/>
  <c r="E300" i="53"/>
  <c r="E329" i="53"/>
  <c r="E349" i="53"/>
  <c r="E396" i="53"/>
  <c r="E253" i="53"/>
  <c r="E320" i="53"/>
  <c r="E291" i="53"/>
  <c r="E273" i="53"/>
  <c r="E244" i="53"/>
  <c r="E338" i="53"/>
  <c r="E262" i="53"/>
  <c r="E235" i="53"/>
  <c r="E224" i="53"/>
  <c r="E215" i="53"/>
  <c r="E206" i="53"/>
  <c r="E197" i="53"/>
  <c r="E186" i="53"/>
  <c r="E177" i="53"/>
  <c r="I3" i="53"/>
  <c r="M3" i="53"/>
  <c r="B529" i="53"/>
  <c r="B511" i="53"/>
  <c r="B520" i="53"/>
  <c r="B502" i="53"/>
  <c r="B491" i="53"/>
  <c r="B482" i="53"/>
  <c r="B464" i="53"/>
  <c r="B443" i="53"/>
  <c r="B434" i="53"/>
  <c r="B425" i="53"/>
  <c r="B415" i="53"/>
  <c r="B473" i="53"/>
  <c r="B452" i="53"/>
  <c r="B377" i="53"/>
  <c r="B406" i="53"/>
  <c r="B397" i="53"/>
  <c r="B339" i="53"/>
  <c r="B321" i="53"/>
  <c r="B388" i="53"/>
  <c r="B368" i="53"/>
  <c r="B359" i="53"/>
  <c r="B330" i="53"/>
  <c r="B312" i="53"/>
  <c r="B301" i="53"/>
  <c r="B283" i="53"/>
  <c r="B236" i="53"/>
  <c r="B350" i="53"/>
  <c r="B254" i="53"/>
  <c r="B292" i="53"/>
  <c r="B274" i="53"/>
  <c r="B225" i="53"/>
  <c r="B216" i="53"/>
  <c r="B207" i="53"/>
  <c r="B198" i="53"/>
  <c r="B187" i="53"/>
  <c r="B178" i="53"/>
  <c r="F529" i="53"/>
  <c r="F511" i="53"/>
  <c r="F502" i="53"/>
  <c r="F491" i="53"/>
  <c r="F482" i="53"/>
  <c r="F520" i="53"/>
  <c r="F464" i="53"/>
  <c r="F443" i="53"/>
  <c r="F473" i="53"/>
  <c r="F434" i="53"/>
  <c r="F425" i="53"/>
  <c r="F415" i="53"/>
  <c r="F452" i="53"/>
  <c r="F406" i="53"/>
  <c r="F397" i="53"/>
  <c r="F377" i="53"/>
  <c r="F388" i="53"/>
  <c r="F368" i="53"/>
  <c r="F359" i="53"/>
  <c r="F301" i="53"/>
  <c r="F330" i="53"/>
  <c r="F312" i="53"/>
  <c r="F350" i="53"/>
  <c r="F321" i="53"/>
  <c r="F254" i="53"/>
  <c r="F339" i="53"/>
  <c r="F292" i="53"/>
  <c r="F274" i="53"/>
  <c r="F245" i="53"/>
  <c r="F263" i="53"/>
  <c r="F236" i="53"/>
  <c r="F225" i="53"/>
  <c r="F216" i="53"/>
  <c r="F207" i="53"/>
  <c r="F198" i="53"/>
  <c r="F187" i="53"/>
  <c r="F178" i="53"/>
  <c r="J4" i="53"/>
  <c r="N4" i="53"/>
  <c r="U4" i="53" s="1"/>
  <c r="C530" i="53"/>
  <c r="C512" i="53"/>
  <c r="C503" i="53"/>
  <c r="C521" i="53"/>
  <c r="C492" i="53"/>
  <c r="C483" i="53"/>
  <c r="C465" i="53"/>
  <c r="C444" i="53"/>
  <c r="C474" i="53"/>
  <c r="C435" i="53"/>
  <c r="C426" i="53"/>
  <c r="C416" i="53"/>
  <c r="C407" i="53"/>
  <c r="C453" i="53"/>
  <c r="C389" i="53"/>
  <c r="C398" i="53"/>
  <c r="C378" i="53"/>
  <c r="C331" i="53"/>
  <c r="C313" i="53"/>
  <c r="C351" i="53"/>
  <c r="C340" i="53"/>
  <c r="C322" i="53"/>
  <c r="C302" i="53"/>
  <c r="C360" i="53"/>
  <c r="C293" i="53"/>
  <c r="C275" i="53"/>
  <c r="C237" i="53"/>
  <c r="C369" i="53"/>
  <c r="C264" i="53"/>
  <c r="C246" i="53"/>
  <c r="C284" i="53"/>
  <c r="C226" i="53"/>
  <c r="C217" i="53"/>
  <c r="C208" i="53"/>
  <c r="C199" i="53"/>
  <c r="C188" i="53"/>
  <c r="C179" i="53"/>
  <c r="G530" i="53"/>
  <c r="G512" i="53"/>
  <c r="G521" i="53"/>
  <c r="G503" i="53"/>
  <c r="G492" i="53"/>
  <c r="G483" i="53"/>
  <c r="G474" i="53"/>
  <c r="G465" i="53"/>
  <c r="G444" i="53"/>
  <c r="G435" i="53"/>
  <c r="G426" i="53"/>
  <c r="G416" i="53"/>
  <c r="G407" i="53"/>
  <c r="G453" i="53"/>
  <c r="G389" i="53"/>
  <c r="G378" i="53"/>
  <c r="G398" i="53"/>
  <c r="G351" i="53"/>
  <c r="G302" i="53"/>
  <c r="G340" i="53"/>
  <c r="G322" i="53"/>
  <c r="G369" i="53"/>
  <c r="G360" i="53"/>
  <c r="G331" i="53"/>
  <c r="G264" i="53"/>
  <c r="G246" i="53"/>
  <c r="G284" i="53"/>
  <c r="G255" i="53"/>
  <c r="G237" i="53"/>
  <c r="G226" i="53"/>
  <c r="G217" i="53"/>
  <c r="G208" i="53"/>
  <c r="G199" i="53"/>
  <c r="G188" i="53"/>
  <c r="G179" i="53"/>
  <c r="S5" i="53"/>
  <c r="D531" i="53"/>
  <c r="D513" i="53"/>
  <c r="D504" i="53"/>
  <c r="D514" i="53" s="1"/>
  <c r="D522" i="53"/>
  <c r="D532" i="53" s="1"/>
  <c r="D493" i="53"/>
  <c r="D484" i="53"/>
  <c r="D494" i="53" s="1"/>
  <c r="D466" i="53"/>
  <c r="D476" i="53" s="1"/>
  <c r="D445" i="53"/>
  <c r="D455" i="53" s="1"/>
  <c r="D475" i="53"/>
  <c r="D485" i="53" s="1"/>
  <c r="D436" i="53"/>
  <c r="D446" i="53" s="1"/>
  <c r="D427" i="53"/>
  <c r="D437" i="53" s="1"/>
  <c r="D417" i="53"/>
  <c r="D428" i="53" s="1"/>
  <c r="D408" i="53"/>
  <c r="D418" i="53" s="1"/>
  <c r="D454" i="53"/>
  <c r="D399" i="53"/>
  <c r="D409" i="53" s="1"/>
  <c r="D379" i="53"/>
  <c r="D332" i="53"/>
  <c r="D342" i="53" s="1"/>
  <c r="D353" i="53" s="1"/>
  <c r="D314" i="53"/>
  <c r="D324" i="53" s="1"/>
  <c r="D352" i="53"/>
  <c r="D362" i="53" s="1"/>
  <c r="D341" i="53"/>
  <c r="D323" i="53"/>
  <c r="D333" i="53" s="1"/>
  <c r="D303" i="53"/>
  <c r="D370" i="53"/>
  <c r="D380" i="53" s="1"/>
  <c r="D391" i="53" s="1"/>
  <c r="D294" i="53"/>
  <c r="D304" i="53" s="1"/>
  <c r="D315" i="53" s="1"/>
  <c r="D276" i="53"/>
  <c r="D286" i="53" s="1"/>
  <c r="D238" i="53"/>
  <c r="D248" i="53" s="1"/>
  <c r="D390" i="53"/>
  <c r="D400" i="53" s="1"/>
  <c r="D265" i="53"/>
  <c r="D247" i="53"/>
  <c r="D257" i="53" s="1"/>
  <c r="D285" i="53"/>
  <c r="D295" i="53" s="1"/>
  <c r="D227" i="53"/>
  <c r="D218" i="53"/>
  <c r="D228" i="53" s="1"/>
  <c r="D239" i="53" s="1"/>
  <c r="D209" i="53"/>
  <c r="D219" i="53" s="1"/>
  <c r="D200" i="53"/>
  <c r="D210" i="53" s="1"/>
  <c r="D189" i="53"/>
  <c r="D180" i="53"/>
  <c r="D190" i="53" s="1"/>
  <c r="D201" i="53" s="1"/>
  <c r="H531" i="53"/>
  <c r="H513" i="53"/>
  <c r="H504" i="53"/>
  <c r="H522" i="53"/>
  <c r="H493" i="53"/>
  <c r="H484" i="53"/>
  <c r="H475" i="53"/>
  <c r="H466" i="53"/>
  <c r="H445" i="53"/>
  <c r="H436" i="53"/>
  <c r="H427" i="53"/>
  <c r="H417" i="53"/>
  <c r="H408" i="53"/>
  <c r="H454" i="53"/>
  <c r="H379" i="53"/>
  <c r="H390" i="53"/>
  <c r="H399" i="53"/>
  <c r="H352" i="53"/>
  <c r="H303" i="53"/>
  <c r="H341" i="53"/>
  <c r="H323" i="53"/>
  <c r="H370" i="53"/>
  <c r="H361" i="53"/>
  <c r="H265" i="53"/>
  <c r="H247" i="53"/>
  <c r="H285" i="53"/>
  <c r="H314" i="53"/>
  <c r="H256" i="53"/>
  <c r="H238" i="53"/>
  <c r="H227" i="53"/>
  <c r="H218" i="53"/>
  <c r="H209" i="53"/>
  <c r="H200" i="53"/>
  <c r="H189" i="53"/>
  <c r="H180" i="53"/>
  <c r="L6" i="53"/>
  <c r="R6" i="53" s="1"/>
  <c r="E532" i="53"/>
  <c r="E514" i="53"/>
  <c r="E505" i="53"/>
  <c r="E523" i="53"/>
  <c r="E494" i="53"/>
  <c r="E485" i="53"/>
  <c r="E467" i="53"/>
  <c r="E446" i="53"/>
  <c r="E476" i="53"/>
  <c r="E437" i="53"/>
  <c r="E428" i="53"/>
  <c r="E418" i="53"/>
  <c r="E409" i="53"/>
  <c r="E455" i="53"/>
  <c r="E380" i="53"/>
  <c r="E391" i="53"/>
  <c r="E400" i="53"/>
  <c r="E342" i="53"/>
  <c r="E324" i="53"/>
  <c r="E371" i="53"/>
  <c r="E362" i="53"/>
  <c r="E333" i="53"/>
  <c r="E315" i="53"/>
  <c r="E304" i="53"/>
  <c r="E286" i="53"/>
  <c r="E239" i="53"/>
  <c r="E257" i="53"/>
  <c r="E295" i="53"/>
  <c r="E277" i="53"/>
  <c r="E228" i="53"/>
  <c r="E219" i="53"/>
  <c r="E210" i="53"/>
  <c r="E201" i="53"/>
  <c r="E190" i="53"/>
  <c r="E181" i="53"/>
  <c r="I7" i="53"/>
  <c r="M7" i="53"/>
  <c r="B533" i="53"/>
  <c r="B515" i="53"/>
  <c r="B524" i="53"/>
  <c r="B506" i="53"/>
  <c r="B495" i="53"/>
  <c r="B486" i="53"/>
  <c r="B477" i="53"/>
  <c r="B468" i="53"/>
  <c r="B447" i="53"/>
  <c r="B456" i="53"/>
  <c r="B429" i="53"/>
  <c r="B419" i="53"/>
  <c r="B410" i="53"/>
  <c r="B438" i="53"/>
  <c r="B392" i="53"/>
  <c r="B401" i="53"/>
  <c r="B372" i="53"/>
  <c r="B363" i="53"/>
  <c r="B354" i="53"/>
  <c r="B305" i="53"/>
  <c r="B343" i="53"/>
  <c r="B325" i="53"/>
  <c r="B381" i="53"/>
  <c r="B316" i="53"/>
  <c r="B267" i="53"/>
  <c r="B249" i="53"/>
  <c r="B334" i="53"/>
  <c r="B287" i="53"/>
  <c r="B258" i="53"/>
  <c r="B240" i="53"/>
  <c r="B229" i="53"/>
  <c r="B220" i="53"/>
  <c r="B211" i="53"/>
  <c r="B202" i="53"/>
  <c r="B191" i="53"/>
  <c r="B182" i="53"/>
  <c r="F533" i="53"/>
  <c r="F506" i="53"/>
  <c r="F515" i="53"/>
  <c r="F495" i="53"/>
  <c r="F524" i="53"/>
  <c r="F486" i="53"/>
  <c r="F468" i="53"/>
  <c r="F447" i="53"/>
  <c r="F477" i="53"/>
  <c r="F438" i="53"/>
  <c r="F429" i="53"/>
  <c r="F419" i="53"/>
  <c r="F410" i="53"/>
  <c r="F456" i="53"/>
  <c r="F401" i="53"/>
  <c r="F381" i="53"/>
  <c r="F343" i="53"/>
  <c r="F325" i="53"/>
  <c r="F334" i="53"/>
  <c r="F316" i="53"/>
  <c r="F305" i="53"/>
  <c r="F372" i="53"/>
  <c r="F287" i="53"/>
  <c r="F240" i="53"/>
  <c r="F258" i="53"/>
  <c r="F392" i="53"/>
  <c r="F354" i="53"/>
  <c r="F296" i="53"/>
  <c r="F278" i="53"/>
  <c r="F229" i="53"/>
  <c r="F220" i="53"/>
  <c r="F211" i="53"/>
  <c r="F202" i="53"/>
  <c r="F191" i="53"/>
  <c r="F182" i="53"/>
  <c r="E525" i="53"/>
  <c r="E534" i="53"/>
  <c r="E516" i="53"/>
  <c r="E507" i="53"/>
  <c r="E478" i="53"/>
  <c r="E496" i="53"/>
  <c r="E457" i="53"/>
  <c r="E439" i="53"/>
  <c r="E469" i="53"/>
  <c r="E448" i="53"/>
  <c r="E487" i="53"/>
  <c r="E430" i="53"/>
  <c r="E420" i="53"/>
  <c r="E411" i="53"/>
  <c r="E393" i="53"/>
  <c r="E402" i="53"/>
  <c r="E373" i="53"/>
  <c r="E364" i="53"/>
  <c r="E355" i="53"/>
  <c r="E344" i="53"/>
  <c r="E326" i="53"/>
  <c r="E306" i="53"/>
  <c r="E268" i="53"/>
  <c r="E250" i="53"/>
  <c r="E382" i="53"/>
  <c r="E317" i="53"/>
  <c r="E288" i="53"/>
  <c r="E335" i="53"/>
  <c r="E259" i="53"/>
  <c r="E230" i="53"/>
  <c r="E221" i="53"/>
  <c r="E212" i="53"/>
  <c r="E203" i="53"/>
  <c r="E192" i="53"/>
  <c r="E183" i="53"/>
  <c r="D12" i="53"/>
  <c r="H12" i="53"/>
  <c r="P12" i="53"/>
  <c r="T12" i="53"/>
  <c r="E13" i="53"/>
  <c r="I13" i="53"/>
  <c r="M13" i="53"/>
  <c r="B14" i="53"/>
  <c r="F14" i="53"/>
  <c r="J14" i="53"/>
  <c r="P14" i="53" s="1"/>
  <c r="N14" i="53"/>
  <c r="U14" i="53" s="1"/>
  <c r="C15" i="53"/>
  <c r="G15" i="53"/>
  <c r="S15" i="53"/>
  <c r="D16" i="53"/>
  <c r="H16" i="53"/>
  <c r="L16" i="53"/>
  <c r="E17" i="53"/>
  <c r="I17" i="53"/>
  <c r="M17" i="53"/>
  <c r="B18" i="53"/>
  <c r="F18" i="53"/>
  <c r="E19" i="53"/>
  <c r="D22" i="53"/>
  <c r="H22" i="53"/>
  <c r="P22" i="53"/>
  <c r="T22" i="53"/>
  <c r="E23" i="53"/>
  <c r="I23" i="53"/>
  <c r="M23" i="53"/>
  <c r="B24" i="53"/>
  <c r="F24" i="53"/>
  <c r="J24" i="53"/>
  <c r="N24" i="53"/>
  <c r="U24" i="53" s="1"/>
  <c r="C25" i="53"/>
  <c r="G25" i="53"/>
  <c r="S25" i="53"/>
  <c r="D26" i="53"/>
  <c r="H26" i="53"/>
  <c r="L26" i="53"/>
  <c r="Q26" i="53" s="1"/>
  <c r="E27" i="53"/>
  <c r="I27" i="53"/>
  <c r="M27" i="53"/>
  <c r="B28" i="53"/>
  <c r="F28" i="53"/>
  <c r="E29" i="53"/>
  <c r="D32" i="53"/>
  <c r="H32" i="53"/>
  <c r="P32" i="53"/>
  <c r="T32" i="53"/>
  <c r="E33" i="53"/>
  <c r="I33" i="53"/>
  <c r="M33" i="53"/>
  <c r="B34" i="53"/>
  <c r="F34" i="53"/>
  <c r="J34" i="53"/>
  <c r="N34" i="53"/>
  <c r="U34" i="53" s="1"/>
  <c r="C35" i="53"/>
  <c r="G35" i="53"/>
  <c r="S35" i="53"/>
  <c r="D36" i="53"/>
  <c r="H36" i="53"/>
  <c r="L36" i="53"/>
  <c r="E37" i="53"/>
  <c r="I37" i="53"/>
  <c r="M37" i="53"/>
  <c r="B38" i="53"/>
  <c r="F38" i="53"/>
  <c r="E39" i="53"/>
  <c r="D42" i="53"/>
  <c r="H42" i="53"/>
  <c r="P42" i="53"/>
  <c r="T42" i="53"/>
  <c r="E43" i="53"/>
  <c r="I43" i="53"/>
  <c r="M43" i="53"/>
  <c r="B44" i="53"/>
  <c r="F44" i="53"/>
  <c r="J44" i="53"/>
  <c r="N44" i="53"/>
  <c r="U44" i="53" s="1"/>
  <c r="C45" i="53"/>
  <c r="G45" i="53"/>
  <c r="D46" i="53"/>
  <c r="H46" i="53"/>
  <c r="L46" i="53"/>
  <c r="R46" i="53" s="1"/>
  <c r="E47" i="53"/>
  <c r="I47" i="53"/>
  <c r="M47" i="53"/>
  <c r="B48" i="53"/>
  <c r="F48" i="53"/>
  <c r="E49" i="53"/>
  <c r="D52" i="53"/>
  <c r="H52" i="53"/>
  <c r="P52" i="53"/>
  <c r="V52" i="53" s="1"/>
  <c r="T52" i="53"/>
  <c r="E53" i="53"/>
  <c r="I53" i="53"/>
  <c r="M53" i="53"/>
  <c r="B54" i="53"/>
  <c r="F54" i="53"/>
  <c r="J54" i="53"/>
  <c r="R54" i="53" s="1"/>
  <c r="N54" i="53"/>
  <c r="U54" i="53" s="1"/>
  <c r="C55" i="53"/>
  <c r="G55" i="53"/>
  <c r="S55" i="53"/>
  <c r="D56" i="53"/>
  <c r="H56" i="53"/>
  <c r="L56" i="53"/>
  <c r="E57" i="53"/>
  <c r="I57" i="53"/>
  <c r="M57" i="53"/>
  <c r="B58" i="53"/>
  <c r="F58" i="53"/>
  <c r="E59" i="53"/>
  <c r="D62" i="53"/>
  <c r="H62" i="53"/>
  <c r="P62" i="53"/>
  <c r="T62" i="53"/>
  <c r="E63" i="53"/>
  <c r="I63" i="53"/>
  <c r="M63" i="53"/>
  <c r="B64" i="53"/>
  <c r="F64" i="53"/>
  <c r="J64" i="53"/>
  <c r="N64" i="53"/>
  <c r="U64" i="53" s="1"/>
  <c r="C65" i="53"/>
  <c r="G65" i="53"/>
  <c r="D66" i="53"/>
  <c r="H66" i="53"/>
  <c r="L66" i="53"/>
  <c r="Q66" i="53" s="1"/>
  <c r="E67" i="53"/>
  <c r="I67" i="53"/>
  <c r="M67" i="53"/>
  <c r="B68" i="53"/>
  <c r="F68" i="53"/>
  <c r="E69" i="53"/>
  <c r="D81" i="53"/>
  <c r="H81" i="53"/>
  <c r="P81" i="53"/>
  <c r="T81" i="53"/>
  <c r="E82" i="53"/>
  <c r="I82" i="53"/>
  <c r="M82" i="53"/>
  <c r="B83" i="53"/>
  <c r="F83" i="53"/>
  <c r="J83" i="53"/>
  <c r="N83" i="53"/>
  <c r="U83" i="53" s="1"/>
  <c r="C84" i="53"/>
  <c r="G84" i="53"/>
  <c r="S84" i="53"/>
  <c r="D85" i="53"/>
  <c r="H85" i="53"/>
  <c r="E86" i="53"/>
  <c r="I86" i="53"/>
  <c r="M86" i="53"/>
  <c r="B87" i="53"/>
  <c r="F87" i="53"/>
  <c r="E88" i="53"/>
  <c r="D91" i="53"/>
  <c r="H91" i="53"/>
  <c r="P91" i="53"/>
  <c r="T91" i="53"/>
  <c r="E92" i="53"/>
  <c r="I92" i="53"/>
  <c r="M92" i="53"/>
  <c r="B93" i="53"/>
  <c r="F93" i="53"/>
  <c r="J93" i="53"/>
  <c r="N93" i="53"/>
  <c r="C94" i="53"/>
  <c r="G94" i="53"/>
  <c r="D95" i="53"/>
  <c r="H95" i="53"/>
  <c r="E96" i="53"/>
  <c r="I96" i="53"/>
  <c r="M96" i="53"/>
  <c r="B97" i="53"/>
  <c r="F97" i="53"/>
  <c r="E98" i="53"/>
  <c r="D101" i="53"/>
  <c r="H101" i="53"/>
  <c r="P101" i="53"/>
  <c r="T101" i="53"/>
  <c r="E102" i="53"/>
  <c r="I102" i="53"/>
  <c r="M102" i="53"/>
  <c r="B103" i="53"/>
  <c r="F103" i="53"/>
  <c r="J103" i="53"/>
  <c r="T103" i="53" s="1"/>
  <c r="N103" i="53"/>
  <c r="C104" i="53"/>
  <c r="G104" i="53"/>
  <c r="D105" i="53"/>
  <c r="H105" i="53"/>
  <c r="E106" i="53"/>
  <c r="I106" i="53"/>
  <c r="M106" i="53"/>
  <c r="B107" i="53"/>
  <c r="F107" i="53"/>
  <c r="E108" i="53"/>
  <c r="D119" i="53"/>
  <c r="H119" i="53"/>
  <c r="P119" i="53"/>
  <c r="T119" i="53"/>
  <c r="E120" i="53"/>
  <c r="I120" i="53"/>
  <c r="M120" i="53"/>
  <c r="B121" i="53"/>
  <c r="F121" i="53"/>
  <c r="J121" i="53"/>
  <c r="N121" i="53"/>
  <c r="U121" i="53" s="1"/>
  <c r="C122" i="53"/>
  <c r="G122" i="53"/>
  <c r="D123" i="53"/>
  <c r="H123" i="53"/>
  <c r="E124" i="53"/>
  <c r="I124" i="53"/>
  <c r="M124" i="53"/>
  <c r="B125" i="53"/>
  <c r="F125" i="53"/>
  <c r="E126" i="53"/>
  <c r="D129" i="53"/>
  <c r="H129" i="53"/>
  <c r="P129" i="53"/>
  <c r="V129" i="53" s="1"/>
  <c r="T129" i="53"/>
  <c r="E130" i="53"/>
  <c r="I130" i="53"/>
  <c r="M130" i="53"/>
  <c r="B131" i="53"/>
  <c r="F131" i="53"/>
  <c r="J131" i="53"/>
  <c r="S131" i="53" s="1"/>
  <c r="N131" i="53"/>
  <c r="U131" i="53" s="1"/>
  <c r="C132" i="53"/>
  <c r="G132" i="53"/>
  <c r="S132" i="53"/>
  <c r="D133" i="53"/>
  <c r="H133" i="53"/>
  <c r="E134" i="53"/>
  <c r="I134" i="53"/>
  <c r="M134" i="53"/>
  <c r="B135" i="53"/>
  <c r="F135" i="53"/>
  <c r="E136" i="53"/>
  <c r="D139" i="53"/>
  <c r="D149" i="53" s="1"/>
  <c r="D160" i="53" s="1"/>
  <c r="H139" i="53"/>
  <c r="P139" i="53"/>
  <c r="V139" i="53" s="1"/>
  <c r="T139" i="53"/>
  <c r="E140" i="53"/>
  <c r="I140" i="53"/>
  <c r="M140" i="53"/>
  <c r="B141" i="53"/>
  <c r="F141" i="53"/>
  <c r="J141" i="53"/>
  <c r="N141" i="53"/>
  <c r="C142" i="53"/>
  <c r="G142" i="53"/>
  <c r="D143" i="53"/>
  <c r="D153" i="53" s="1"/>
  <c r="H143" i="53"/>
  <c r="L143" i="53"/>
  <c r="S143" i="53" s="1"/>
  <c r="E144" i="53"/>
  <c r="I144" i="53"/>
  <c r="M144" i="53"/>
  <c r="B145" i="53"/>
  <c r="F145" i="53"/>
  <c r="E146" i="53"/>
  <c r="D148" i="53"/>
  <c r="D159" i="53" s="1"/>
  <c r="D169" i="53" s="1"/>
  <c r="H148" i="53"/>
  <c r="P148" i="53"/>
  <c r="V148" i="53" s="1"/>
  <c r="T148" i="53"/>
  <c r="E149" i="53"/>
  <c r="B150" i="53"/>
  <c r="F150" i="53"/>
  <c r="J150" i="53"/>
  <c r="N150" i="53"/>
  <c r="C151" i="53"/>
  <c r="G151" i="53"/>
  <c r="K151" i="53"/>
  <c r="O151" i="53"/>
  <c r="U151" i="53" s="1"/>
  <c r="D152" i="53"/>
  <c r="D163" i="53" s="1"/>
  <c r="H152" i="53"/>
  <c r="L152" i="53"/>
  <c r="E153" i="53"/>
  <c r="I153" i="53"/>
  <c r="M153" i="53"/>
  <c r="B154" i="53"/>
  <c r="F154" i="53"/>
  <c r="E155" i="53"/>
  <c r="D158" i="53"/>
  <c r="D168" i="53" s="1"/>
  <c r="D178" i="53" s="1"/>
  <c r="H158" i="53"/>
  <c r="P158" i="53"/>
  <c r="V158" i="53" s="1"/>
  <c r="T158" i="53"/>
  <c r="E159" i="53"/>
  <c r="B160" i="53"/>
  <c r="F160" i="53"/>
  <c r="J160" i="53"/>
  <c r="N160" i="53"/>
  <c r="C161" i="53"/>
  <c r="G161" i="53"/>
  <c r="K161" i="53"/>
  <c r="O161" i="53"/>
  <c r="U161" i="53" s="1"/>
  <c r="D162" i="53"/>
  <c r="D172" i="53" s="1"/>
  <c r="H162" i="53"/>
  <c r="L162" i="53"/>
  <c r="E163" i="53"/>
  <c r="B164" i="53"/>
  <c r="F164" i="53"/>
  <c r="E165" i="53"/>
  <c r="D167" i="53"/>
  <c r="D177" i="53" s="1"/>
  <c r="D187" i="53" s="1"/>
  <c r="D198" i="53" s="1"/>
  <c r="H167" i="53"/>
  <c r="P167" i="53"/>
  <c r="V167" i="53" s="1"/>
  <c r="T167" i="53"/>
  <c r="E168" i="53"/>
  <c r="B169" i="53"/>
  <c r="F169" i="53"/>
  <c r="C170" i="53"/>
  <c r="G170" i="53"/>
  <c r="K170" i="53"/>
  <c r="O170" i="53"/>
  <c r="O171" i="53"/>
  <c r="D176" i="53"/>
  <c r="D186" i="53" s="1"/>
  <c r="D197" i="53" s="1"/>
  <c r="D207" i="53" s="1"/>
  <c r="K190" i="53"/>
  <c r="K186" i="53"/>
  <c r="K187" i="53"/>
  <c r="K188" i="53"/>
  <c r="T185" i="53"/>
  <c r="P185" i="53"/>
  <c r="V185" i="53" s="1"/>
  <c r="O190" i="53"/>
  <c r="O186" i="53"/>
  <c r="O187" i="53"/>
  <c r="O188" i="53"/>
  <c r="U188" i="53" s="1"/>
  <c r="S196" i="53"/>
  <c r="K210" i="53"/>
  <c r="K206" i="53"/>
  <c r="K207" i="53"/>
  <c r="K208" i="53"/>
  <c r="T205" i="53"/>
  <c r="P205" i="53"/>
  <c r="O210" i="53"/>
  <c r="O206" i="53"/>
  <c r="O207" i="53"/>
  <c r="O208" i="53"/>
  <c r="K209" i="53"/>
  <c r="F249" i="53"/>
  <c r="F267" i="53"/>
  <c r="G275" i="53"/>
  <c r="B296" i="53"/>
  <c r="S148" i="53"/>
  <c r="K162" i="53"/>
  <c r="S167" i="53"/>
  <c r="E527" i="53"/>
  <c r="E509" i="53"/>
  <c r="E518" i="53"/>
  <c r="E500" i="53"/>
  <c r="E480" i="53"/>
  <c r="E462" i="53"/>
  <c r="E441" i="53"/>
  <c r="E489" i="53"/>
  <c r="E471" i="53"/>
  <c r="E450" i="53"/>
  <c r="E423" i="53"/>
  <c r="E432" i="53"/>
  <c r="E404" i="53"/>
  <c r="E395" i="53"/>
  <c r="E386" i="53"/>
  <c r="E413" i="53"/>
  <c r="E375" i="53"/>
  <c r="E366" i="53"/>
  <c r="E357" i="53"/>
  <c r="E348" i="53"/>
  <c r="E337" i="53"/>
  <c r="E328" i="53"/>
  <c r="E319" i="53"/>
  <c r="E310" i="53"/>
  <c r="E299" i="53"/>
  <c r="E290" i="53"/>
  <c r="E281" i="53"/>
  <c r="E272" i="53"/>
  <c r="E261" i="53"/>
  <c r="E252" i="53"/>
  <c r="E243" i="53"/>
  <c r="E234" i="53"/>
  <c r="E223" i="53"/>
  <c r="E214" i="53"/>
  <c r="E205" i="53"/>
  <c r="E196" i="53"/>
  <c r="E185" i="53"/>
  <c r="E176" i="53"/>
  <c r="Q2" i="53"/>
  <c r="U2" i="53"/>
  <c r="B510" i="53"/>
  <c r="B519" i="53"/>
  <c r="B528" i="53"/>
  <c r="B501" i="53"/>
  <c r="B481" i="53"/>
  <c r="B463" i="53"/>
  <c r="B442" i="53"/>
  <c r="B472" i="53"/>
  <c r="B451" i="53"/>
  <c r="B490" i="53"/>
  <c r="B414" i="53"/>
  <c r="B405" i="53"/>
  <c r="B396" i="53"/>
  <c r="B387" i="53"/>
  <c r="B433" i="53"/>
  <c r="B376" i="53"/>
  <c r="B367" i="53"/>
  <c r="B358" i="53"/>
  <c r="B349" i="53"/>
  <c r="B338" i="53"/>
  <c r="B329" i="53"/>
  <c r="B320" i="53"/>
  <c r="B311" i="53"/>
  <c r="B300" i="53"/>
  <c r="B424" i="53"/>
  <c r="B291" i="53"/>
  <c r="B282" i="53"/>
  <c r="B273" i="53"/>
  <c r="B262" i="53"/>
  <c r="B253" i="53"/>
  <c r="B244" i="53"/>
  <c r="B235" i="53"/>
  <c r="B224" i="53"/>
  <c r="B215" i="53"/>
  <c r="B206" i="53"/>
  <c r="B197" i="53"/>
  <c r="B186" i="53"/>
  <c r="B177" i="53"/>
  <c r="F510" i="53"/>
  <c r="F519" i="53"/>
  <c r="F481" i="53"/>
  <c r="F501" i="53"/>
  <c r="F463" i="53"/>
  <c r="F442" i="53"/>
  <c r="F528" i="53"/>
  <c r="F490" i="53"/>
  <c r="F472" i="53"/>
  <c r="F451" i="53"/>
  <c r="F424" i="53"/>
  <c r="F433" i="53"/>
  <c r="F405" i="53"/>
  <c r="F396" i="53"/>
  <c r="F387" i="53"/>
  <c r="F414" i="53"/>
  <c r="F376" i="53"/>
  <c r="F367" i="53"/>
  <c r="F358" i="53"/>
  <c r="F349" i="53"/>
  <c r="F338" i="53"/>
  <c r="F329" i="53"/>
  <c r="F320" i="53"/>
  <c r="F311" i="53"/>
  <c r="F300" i="53"/>
  <c r="F291" i="53"/>
  <c r="F282" i="53"/>
  <c r="F273" i="53"/>
  <c r="F262" i="53"/>
  <c r="F253" i="53"/>
  <c r="F244" i="53"/>
  <c r="F235" i="53"/>
  <c r="F224" i="53"/>
  <c r="F215" i="53"/>
  <c r="F206" i="53"/>
  <c r="F197" i="53"/>
  <c r="F186" i="53"/>
  <c r="F177" i="53"/>
  <c r="J3" i="53"/>
  <c r="N3" i="53"/>
  <c r="C511" i="53"/>
  <c r="C520" i="53"/>
  <c r="C529" i="53"/>
  <c r="C502" i="53"/>
  <c r="C482" i="53"/>
  <c r="C464" i="53"/>
  <c r="C443" i="53"/>
  <c r="C491" i="53"/>
  <c r="C473" i="53"/>
  <c r="C452" i="53"/>
  <c r="C415" i="53"/>
  <c r="C434" i="53"/>
  <c r="C425" i="53"/>
  <c r="C406" i="53"/>
  <c r="C397" i="53"/>
  <c r="C388" i="53"/>
  <c r="C368" i="53"/>
  <c r="C359" i="53"/>
  <c r="C350" i="53"/>
  <c r="C339" i="53"/>
  <c r="C330" i="53"/>
  <c r="C321" i="53"/>
  <c r="C312" i="53"/>
  <c r="C301" i="53"/>
  <c r="C377" i="53"/>
  <c r="C292" i="53"/>
  <c r="C283" i="53"/>
  <c r="C274" i="53"/>
  <c r="C263" i="53"/>
  <c r="C254" i="53"/>
  <c r="C245" i="53"/>
  <c r="C236" i="53"/>
  <c r="C225" i="53"/>
  <c r="C216" i="53"/>
  <c r="C207" i="53"/>
  <c r="C198" i="53"/>
  <c r="C187" i="53"/>
  <c r="C178" i="53"/>
  <c r="G511" i="53"/>
  <c r="G520" i="53"/>
  <c r="G529" i="53"/>
  <c r="G482" i="53"/>
  <c r="G491" i="53"/>
  <c r="G464" i="53"/>
  <c r="G443" i="53"/>
  <c r="G473" i="53"/>
  <c r="G452" i="53"/>
  <c r="G425" i="53"/>
  <c r="G434" i="53"/>
  <c r="G415" i="53"/>
  <c r="G406" i="53"/>
  <c r="G397" i="53"/>
  <c r="G388" i="53"/>
  <c r="G377" i="53"/>
  <c r="G368" i="53"/>
  <c r="G359" i="53"/>
  <c r="G350" i="53"/>
  <c r="G339" i="53"/>
  <c r="G330" i="53"/>
  <c r="G321" i="53"/>
  <c r="G312" i="53"/>
  <c r="G301" i="53"/>
  <c r="G292" i="53"/>
  <c r="G283" i="53"/>
  <c r="G274" i="53"/>
  <c r="G263" i="53"/>
  <c r="G254" i="53"/>
  <c r="G245" i="53"/>
  <c r="G236" i="53"/>
  <c r="G225" i="53"/>
  <c r="G216" i="53"/>
  <c r="G207" i="53"/>
  <c r="G198" i="53"/>
  <c r="G187" i="53"/>
  <c r="G178" i="53"/>
  <c r="D512" i="53"/>
  <c r="D521" i="53"/>
  <c r="D503" i="53"/>
  <c r="D483" i="53"/>
  <c r="D465" i="53"/>
  <c r="D444" i="53"/>
  <c r="D474" i="53"/>
  <c r="D453" i="53"/>
  <c r="D464" i="53" s="1"/>
  <c r="D492" i="53"/>
  <c r="D502" i="53" s="1"/>
  <c r="D416" i="53"/>
  <c r="D407" i="53"/>
  <c r="D426" i="53"/>
  <c r="D398" i="53"/>
  <c r="D389" i="53"/>
  <c r="D378" i="53"/>
  <c r="D435" i="53"/>
  <c r="D369" i="53"/>
  <c r="D360" i="53"/>
  <c r="D351" i="53"/>
  <c r="D340" i="53"/>
  <c r="D331" i="53"/>
  <c r="D322" i="53"/>
  <c r="D313" i="53"/>
  <c r="D302" i="53"/>
  <c r="D293" i="53"/>
  <c r="D284" i="53"/>
  <c r="D275" i="53"/>
  <c r="D264" i="53"/>
  <c r="D255" i="53"/>
  <c r="D246" i="53"/>
  <c r="D237" i="53"/>
  <c r="D226" i="53"/>
  <c r="D217" i="53"/>
  <c r="D208" i="53"/>
  <c r="D199" i="53"/>
  <c r="D188" i="53"/>
  <c r="D179" i="53"/>
  <c r="H512" i="53"/>
  <c r="H521" i="53"/>
  <c r="H530" i="53"/>
  <c r="H483" i="53"/>
  <c r="H503" i="53"/>
  <c r="H465" i="53"/>
  <c r="H444" i="53"/>
  <c r="H492" i="53"/>
  <c r="H453" i="53"/>
  <c r="H474" i="53"/>
  <c r="H426" i="53"/>
  <c r="H407" i="53"/>
  <c r="H435" i="53"/>
  <c r="H416" i="53"/>
  <c r="H398" i="53"/>
  <c r="H389" i="53"/>
  <c r="H369" i="53"/>
  <c r="H360" i="53"/>
  <c r="H351" i="53"/>
  <c r="H340" i="53"/>
  <c r="H331" i="53"/>
  <c r="H322" i="53"/>
  <c r="H313" i="53"/>
  <c r="H302" i="53"/>
  <c r="H293" i="53"/>
  <c r="H284" i="53"/>
  <c r="H275" i="53"/>
  <c r="H264" i="53"/>
  <c r="H255" i="53"/>
  <c r="H246" i="53"/>
  <c r="H237" i="53"/>
  <c r="H226" i="53"/>
  <c r="H217" i="53"/>
  <c r="H208" i="53"/>
  <c r="H199" i="53"/>
  <c r="H188" i="53"/>
  <c r="H179" i="53"/>
  <c r="H378" i="53"/>
  <c r="P5" i="53"/>
  <c r="T5" i="53"/>
  <c r="E513" i="53"/>
  <c r="E522" i="53"/>
  <c r="E531" i="53"/>
  <c r="E493" i="53"/>
  <c r="E503" i="53" s="1"/>
  <c r="E484" i="53"/>
  <c r="E504" i="53"/>
  <c r="E466" i="53"/>
  <c r="E445" i="53"/>
  <c r="E475" i="53"/>
  <c r="E454" i="53"/>
  <c r="E465" i="53" s="1"/>
  <c r="E417" i="53"/>
  <c r="E436" i="53"/>
  <c r="E408" i="53"/>
  <c r="E399" i="53"/>
  <c r="E390" i="53"/>
  <c r="E379" i="53"/>
  <c r="E370" i="53"/>
  <c r="E361" i="53"/>
  <c r="E352" i="53"/>
  <c r="E341" i="53"/>
  <c r="E332" i="53"/>
  <c r="E323" i="53"/>
  <c r="E314" i="53"/>
  <c r="E303" i="53"/>
  <c r="E294" i="53"/>
  <c r="E285" i="53"/>
  <c r="E276" i="53"/>
  <c r="E265" i="53"/>
  <c r="E256" i="53"/>
  <c r="E247" i="53"/>
  <c r="E238" i="53"/>
  <c r="E427" i="53"/>
  <c r="E227" i="53"/>
  <c r="E218" i="53"/>
  <c r="E209" i="53"/>
  <c r="E200" i="53"/>
  <c r="E189" i="53"/>
  <c r="E180" i="53"/>
  <c r="B514" i="53"/>
  <c r="B523" i="53"/>
  <c r="B494" i="53"/>
  <c r="B532" i="53"/>
  <c r="B505" i="53"/>
  <c r="B485" i="53"/>
  <c r="B467" i="53"/>
  <c r="B446" i="53"/>
  <c r="B455" i="53"/>
  <c r="B476" i="53"/>
  <c r="B437" i="53"/>
  <c r="B428" i="53"/>
  <c r="B418" i="53"/>
  <c r="B400" i="53"/>
  <c r="B391" i="53"/>
  <c r="B380" i="53"/>
  <c r="B409" i="53"/>
  <c r="B371" i="53"/>
  <c r="B362" i="53"/>
  <c r="B353" i="53"/>
  <c r="B342" i="53"/>
  <c r="B333" i="53"/>
  <c r="B324" i="53"/>
  <c r="B315" i="53"/>
  <c r="B304" i="53"/>
  <c r="B295" i="53"/>
  <c r="B286" i="53"/>
  <c r="B277" i="53"/>
  <c r="B266" i="53"/>
  <c r="B257" i="53"/>
  <c r="B248" i="53"/>
  <c r="B239" i="53"/>
  <c r="B228" i="53"/>
  <c r="B219" i="53"/>
  <c r="B210" i="53"/>
  <c r="B201" i="53"/>
  <c r="B190" i="53"/>
  <c r="B181" i="53"/>
  <c r="B172" i="53"/>
  <c r="F514" i="53"/>
  <c r="F523" i="53"/>
  <c r="F532" i="53"/>
  <c r="F505" i="53"/>
  <c r="F485" i="53"/>
  <c r="F494" i="53"/>
  <c r="F467" i="53"/>
  <c r="F446" i="53"/>
  <c r="F476" i="53"/>
  <c r="F455" i="53"/>
  <c r="F418" i="53"/>
  <c r="F409" i="53"/>
  <c r="F428" i="53"/>
  <c r="F400" i="53"/>
  <c r="F391" i="53"/>
  <c r="F380" i="53"/>
  <c r="F437" i="53"/>
  <c r="F371" i="53"/>
  <c r="F362" i="53"/>
  <c r="F353" i="53"/>
  <c r="F342" i="53"/>
  <c r="F333" i="53"/>
  <c r="F324" i="53"/>
  <c r="F315" i="53"/>
  <c r="F304" i="53"/>
  <c r="F295" i="53"/>
  <c r="F286" i="53"/>
  <c r="F277" i="53"/>
  <c r="F266" i="53"/>
  <c r="F257" i="53"/>
  <c r="F248" i="53"/>
  <c r="F239" i="53"/>
  <c r="F228" i="53"/>
  <c r="F219" i="53"/>
  <c r="F210" i="53"/>
  <c r="F201" i="53"/>
  <c r="F190" i="53"/>
  <c r="F181" i="53"/>
  <c r="F172" i="53"/>
  <c r="J7" i="53"/>
  <c r="N7" i="53"/>
  <c r="C515" i="53"/>
  <c r="C524" i="53"/>
  <c r="C533" i="53"/>
  <c r="C495" i="53"/>
  <c r="C486" i="53"/>
  <c r="C506" i="53"/>
  <c r="C468" i="53"/>
  <c r="C447" i="53"/>
  <c r="C456" i="53"/>
  <c r="C477" i="53"/>
  <c r="C438" i="53"/>
  <c r="C410" i="53"/>
  <c r="C429" i="53"/>
  <c r="C419" i="53"/>
  <c r="C401" i="53"/>
  <c r="C392" i="53"/>
  <c r="C381" i="53"/>
  <c r="C372" i="53"/>
  <c r="C363" i="53"/>
  <c r="C354" i="53"/>
  <c r="C343" i="53"/>
  <c r="C334" i="53"/>
  <c r="C325" i="53"/>
  <c r="C316" i="53"/>
  <c r="C305" i="53"/>
  <c r="C296" i="53"/>
  <c r="C287" i="53"/>
  <c r="C278" i="53"/>
  <c r="C267" i="53"/>
  <c r="C258" i="53"/>
  <c r="C249" i="53"/>
  <c r="C240" i="53"/>
  <c r="C229" i="53"/>
  <c r="C220" i="53"/>
  <c r="C211" i="53"/>
  <c r="C202" i="53"/>
  <c r="C191" i="53"/>
  <c r="C182" i="53"/>
  <c r="C173" i="53"/>
  <c r="G515" i="53"/>
  <c r="G524" i="53"/>
  <c r="G506" i="53"/>
  <c r="G533" i="53"/>
  <c r="G486" i="53"/>
  <c r="G495" i="53"/>
  <c r="G468" i="53"/>
  <c r="G447" i="53"/>
  <c r="G477" i="53"/>
  <c r="G456" i="53"/>
  <c r="G438" i="53"/>
  <c r="G419" i="53"/>
  <c r="G429" i="53"/>
  <c r="G410" i="53"/>
  <c r="G401" i="53"/>
  <c r="G392" i="53"/>
  <c r="G381" i="53"/>
  <c r="G372" i="53"/>
  <c r="G363" i="53"/>
  <c r="G354" i="53"/>
  <c r="G343" i="53"/>
  <c r="G334" i="53"/>
  <c r="G325" i="53"/>
  <c r="G316" i="53"/>
  <c r="G305" i="53"/>
  <c r="G296" i="53"/>
  <c r="G287" i="53"/>
  <c r="G278" i="53"/>
  <c r="G267" i="53"/>
  <c r="G258" i="53"/>
  <c r="G249" i="53"/>
  <c r="G240" i="53"/>
  <c r="G229" i="53"/>
  <c r="G220" i="53"/>
  <c r="G211" i="53"/>
  <c r="G202" i="53"/>
  <c r="G191" i="53"/>
  <c r="G182" i="53"/>
  <c r="G173" i="53"/>
  <c r="B534" i="53"/>
  <c r="B507" i="53"/>
  <c r="B516" i="53"/>
  <c r="B525" i="53"/>
  <c r="B496" i="53"/>
  <c r="B487" i="53"/>
  <c r="B469" i="53"/>
  <c r="B448" i="53"/>
  <c r="B478" i="53"/>
  <c r="B457" i="53"/>
  <c r="B439" i="53"/>
  <c r="B420" i="53"/>
  <c r="B430" i="53"/>
  <c r="B411" i="53"/>
  <c r="B402" i="53"/>
  <c r="B393" i="53"/>
  <c r="B382" i="53"/>
  <c r="B373" i="53"/>
  <c r="B364" i="53"/>
  <c r="B355" i="53"/>
  <c r="B344" i="53"/>
  <c r="B335" i="53"/>
  <c r="B326" i="53"/>
  <c r="B317" i="53"/>
  <c r="B306" i="53"/>
  <c r="B297" i="53"/>
  <c r="B288" i="53"/>
  <c r="B279" i="53"/>
  <c r="B268" i="53"/>
  <c r="B259" i="53"/>
  <c r="B250" i="53"/>
  <c r="B241" i="53"/>
  <c r="B230" i="53"/>
  <c r="B221" i="53"/>
  <c r="B212" i="53"/>
  <c r="B203" i="53"/>
  <c r="B192" i="53"/>
  <c r="B183" i="53"/>
  <c r="B174" i="53"/>
  <c r="F534" i="53"/>
  <c r="F507" i="53"/>
  <c r="F516" i="53"/>
  <c r="F525" i="53"/>
  <c r="F496" i="53"/>
  <c r="F487" i="53"/>
  <c r="F478" i="53"/>
  <c r="F469" i="53"/>
  <c r="F448" i="53"/>
  <c r="F439" i="53"/>
  <c r="F457" i="53"/>
  <c r="F411" i="53"/>
  <c r="F430" i="53"/>
  <c r="F420" i="53"/>
  <c r="F402" i="53"/>
  <c r="F393" i="53"/>
  <c r="F382" i="53"/>
  <c r="F373" i="53"/>
  <c r="F364" i="53"/>
  <c r="F355" i="53"/>
  <c r="F344" i="53"/>
  <c r="F335" i="53"/>
  <c r="F326" i="53"/>
  <c r="F317" i="53"/>
  <c r="F306" i="53"/>
  <c r="F297" i="53"/>
  <c r="F288" i="53"/>
  <c r="F279" i="53"/>
  <c r="F268" i="53"/>
  <c r="F259" i="53"/>
  <c r="F250" i="53"/>
  <c r="F241" i="53"/>
  <c r="F230" i="53"/>
  <c r="F221" i="53"/>
  <c r="F212" i="53"/>
  <c r="F203" i="53"/>
  <c r="F192" i="53"/>
  <c r="F183" i="53"/>
  <c r="F174" i="53"/>
  <c r="E12" i="53"/>
  <c r="Q12" i="53"/>
  <c r="U12" i="53"/>
  <c r="B13" i="53"/>
  <c r="F13" i="53"/>
  <c r="J13" i="53"/>
  <c r="N13" i="53"/>
  <c r="C14" i="53"/>
  <c r="G14" i="53"/>
  <c r="D15" i="53"/>
  <c r="H15" i="53"/>
  <c r="P15" i="53"/>
  <c r="E16" i="53"/>
  <c r="B17" i="53"/>
  <c r="F17" i="53"/>
  <c r="J17" i="53"/>
  <c r="N17" i="53"/>
  <c r="U17" i="53" s="1"/>
  <c r="C18" i="53"/>
  <c r="G18" i="53"/>
  <c r="B19" i="53"/>
  <c r="F19" i="53"/>
  <c r="E22" i="53"/>
  <c r="Q22" i="53"/>
  <c r="U22" i="53"/>
  <c r="B23" i="53"/>
  <c r="F23" i="53"/>
  <c r="J23" i="53"/>
  <c r="N23" i="53"/>
  <c r="C24" i="53"/>
  <c r="G24" i="53"/>
  <c r="D25" i="53"/>
  <c r="H25" i="53"/>
  <c r="P25" i="53"/>
  <c r="T25" i="53"/>
  <c r="E26" i="53"/>
  <c r="B27" i="53"/>
  <c r="F27" i="53"/>
  <c r="J27" i="53"/>
  <c r="N27" i="53"/>
  <c r="C28" i="53"/>
  <c r="G28" i="53"/>
  <c r="B29" i="53"/>
  <c r="F29" i="53"/>
  <c r="E32" i="53"/>
  <c r="Q32" i="53"/>
  <c r="U32" i="53"/>
  <c r="B33" i="53"/>
  <c r="F33" i="53"/>
  <c r="J33" i="53"/>
  <c r="N33" i="53"/>
  <c r="C34" i="53"/>
  <c r="G34" i="53"/>
  <c r="D35" i="53"/>
  <c r="H35" i="53"/>
  <c r="P35" i="53"/>
  <c r="T35" i="53"/>
  <c r="E36" i="53"/>
  <c r="B37" i="53"/>
  <c r="F37" i="53"/>
  <c r="J37" i="53"/>
  <c r="N37" i="53"/>
  <c r="C38" i="53"/>
  <c r="D397" i="53" s="1"/>
  <c r="G38" i="53"/>
  <c r="B39" i="53"/>
  <c r="F39" i="53"/>
  <c r="E42" i="53"/>
  <c r="Q42" i="53"/>
  <c r="U42" i="53"/>
  <c r="B43" i="53"/>
  <c r="F43" i="53"/>
  <c r="J43" i="53"/>
  <c r="N43" i="53"/>
  <c r="C44" i="53"/>
  <c r="G44" i="53"/>
  <c r="D45" i="53"/>
  <c r="H45" i="53"/>
  <c r="E46" i="53"/>
  <c r="B47" i="53"/>
  <c r="F47" i="53"/>
  <c r="J47" i="53"/>
  <c r="N47" i="53"/>
  <c r="C48" i="53"/>
  <c r="G48" i="53"/>
  <c r="B49" i="53"/>
  <c r="F49" i="53"/>
  <c r="E52" i="53"/>
  <c r="Q52" i="53"/>
  <c r="U52" i="53"/>
  <c r="B53" i="53"/>
  <c r="F53" i="53"/>
  <c r="J53" i="53"/>
  <c r="N53" i="53"/>
  <c r="U53" i="53" s="1"/>
  <c r="C54" i="53"/>
  <c r="G54" i="53"/>
  <c r="D55" i="53"/>
  <c r="H55" i="53"/>
  <c r="E56" i="53"/>
  <c r="B57" i="53"/>
  <c r="F57" i="53"/>
  <c r="J57" i="53"/>
  <c r="N57" i="53"/>
  <c r="C58" i="53"/>
  <c r="G58" i="53"/>
  <c r="B59" i="53"/>
  <c r="F59" i="53"/>
  <c r="E62" i="53"/>
  <c r="Q62" i="53"/>
  <c r="U62" i="53"/>
  <c r="B63" i="53"/>
  <c r="F63" i="53"/>
  <c r="J63" i="53"/>
  <c r="N63" i="53"/>
  <c r="U63" i="53" s="1"/>
  <c r="C64" i="53"/>
  <c r="G64" i="53"/>
  <c r="D65" i="53"/>
  <c r="H65" i="53"/>
  <c r="E66" i="53"/>
  <c r="B67" i="53"/>
  <c r="F67" i="53"/>
  <c r="J67" i="53"/>
  <c r="N67" i="53"/>
  <c r="U67" i="53" s="1"/>
  <c r="C68" i="53"/>
  <c r="G68" i="53"/>
  <c r="B69" i="53"/>
  <c r="F69" i="53"/>
  <c r="E81" i="53"/>
  <c r="Q81" i="53"/>
  <c r="U81" i="53"/>
  <c r="B82" i="53"/>
  <c r="F82" i="53"/>
  <c r="J82" i="53"/>
  <c r="N82" i="53"/>
  <c r="U82" i="53" s="1"/>
  <c r="C83" i="53"/>
  <c r="G83" i="53"/>
  <c r="D84" i="53"/>
  <c r="H84" i="53"/>
  <c r="P84" i="53"/>
  <c r="T84" i="53"/>
  <c r="E85" i="53"/>
  <c r="B86" i="53"/>
  <c r="F86" i="53"/>
  <c r="J86" i="53"/>
  <c r="N86" i="53"/>
  <c r="C87" i="53"/>
  <c r="G87" i="53"/>
  <c r="B88" i="53"/>
  <c r="F88" i="53"/>
  <c r="E91" i="53"/>
  <c r="Q91" i="53"/>
  <c r="U91" i="53"/>
  <c r="B92" i="53"/>
  <c r="F92" i="53"/>
  <c r="J92" i="53"/>
  <c r="N92" i="53"/>
  <c r="U92" i="53" s="1"/>
  <c r="C93" i="53"/>
  <c r="G93" i="53"/>
  <c r="D94" i="53"/>
  <c r="H94" i="53"/>
  <c r="E95" i="53"/>
  <c r="B96" i="53"/>
  <c r="F96" i="53"/>
  <c r="J96" i="53"/>
  <c r="N96" i="53"/>
  <c r="U96" i="53" s="1"/>
  <c r="C97" i="53"/>
  <c r="G97" i="53"/>
  <c r="B98" i="53"/>
  <c r="F98" i="53"/>
  <c r="E101" i="53"/>
  <c r="Q101" i="53"/>
  <c r="U101" i="53"/>
  <c r="B102" i="53"/>
  <c r="F102" i="53"/>
  <c r="J102" i="53"/>
  <c r="N102" i="53"/>
  <c r="U102" i="53" s="1"/>
  <c r="C103" i="53"/>
  <c r="G103" i="53"/>
  <c r="D104" i="53"/>
  <c r="H104" i="53"/>
  <c r="T104" i="53"/>
  <c r="E105" i="53"/>
  <c r="B106" i="53"/>
  <c r="F106" i="53"/>
  <c r="J106" i="53"/>
  <c r="N106" i="53"/>
  <c r="U106" i="53" s="1"/>
  <c r="C107" i="53"/>
  <c r="G107" i="53"/>
  <c r="B108" i="53"/>
  <c r="F108" i="53"/>
  <c r="E119" i="53"/>
  <c r="Q119" i="53"/>
  <c r="U119" i="53"/>
  <c r="B120" i="53"/>
  <c r="F120" i="53"/>
  <c r="J120" i="53"/>
  <c r="N120" i="53"/>
  <c r="U120" i="53" s="1"/>
  <c r="C121" i="53"/>
  <c r="G121" i="53"/>
  <c r="D122" i="53"/>
  <c r="H122" i="53"/>
  <c r="T122" i="53"/>
  <c r="E123" i="53"/>
  <c r="B124" i="53"/>
  <c r="F124" i="53"/>
  <c r="J124" i="53"/>
  <c r="N124" i="53"/>
  <c r="U124" i="53" s="1"/>
  <c r="C125" i="53"/>
  <c r="G125" i="53"/>
  <c r="B126" i="53"/>
  <c r="F126" i="53"/>
  <c r="E129" i="53"/>
  <c r="Q129" i="53"/>
  <c r="U129" i="53"/>
  <c r="B130" i="53"/>
  <c r="F130" i="53"/>
  <c r="J130" i="53"/>
  <c r="N130" i="53"/>
  <c r="U130" i="53" s="1"/>
  <c r="C131" i="53"/>
  <c r="G131" i="53"/>
  <c r="D132" i="53"/>
  <c r="H132" i="53"/>
  <c r="P132" i="53"/>
  <c r="T132" i="53"/>
  <c r="E133" i="53"/>
  <c r="B134" i="53"/>
  <c r="F134" i="53"/>
  <c r="J134" i="53"/>
  <c r="N134" i="53"/>
  <c r="C135" i="53"/>
  <c r="G135" i="53"/>
  <c r="B136" i="53"/>
  <c r="F136" i="53"/>
  <c r="E139" i="53"/>
  <c r="Q139" i="53"/>
  <c r="U139" i="53"/>
  <c r="B140" i="53"/>
  <c r="F140" i="53"/>
  <c r="J140" i="53"/>
  <c r="N140" i="53"/>
  <c r="U140" i="53" s="1"/>
  <c r="C141" i="53"/>
  <c r="G141" i="53"/>
  <c r="D142" i="53"/>
  <c r="H142" i="53"/>
  <c r="E143" i="53"/>
  <c r="B144" i="53"/>
  <c r="F144" i="53"/>
  <c r="J144" i="53"/>
  <c r="N144" i="53"/>
  <c r="U144" i="53" s="1"/>
  <c r="C145" i="53"/>
  <c r="G145" i="53"/>
  <c r="B146" i="53"/>
  <c r="F146" i="53"/>
  <c r="E148" i="53"/>
  <c r="Q148" i="53"/>
  <c r="U148" i="53"/>
  <c r="B149" i="53"/>
  <c r="F149" i="53"/>
  <c r="J149" i="53"/>
  <c r="N149" i="53"/>
  <c r="C150" i="53"/>
  <c r="G150" i="53"/>
  <c r="K150" i="53"/>
  <c r="O150" i="53"/>
  <c r="D151" i="53"/>
  <c r="H151" i="53"/>
  <c r="E152" i="53"/>
  <c r="B153" i="53"/>
  <c r="F153" i="53"/>
  <c r="J153" i="53"/>
  <c r="N153" i="53"/>
  <c r="U153" i="53" s="1"/>
  <c r="C154" i="53"/>
  <c r="G154" i="53"/>
  <c r="B155" i="53"/>
  <c r="F155" i="53"/>
  <c r="E158" i="53"/>
  <c r="Q158" i="53"/>
  <c r="U158" i="53"/>
  <c r="B159" i="53"/>
  <c r="F159" i="53"/>
  <c r="J159" i="53"/>
  <c r="N159" i="53"/>
  <c r="C160" i="53"/>
  <c r="G160" i="53"/>
  <c r="K160" i="53"/>
  <c r="O160" i="53"/>
  <c r="D161" i="53"/>
  <c r="H161" i="53"/>
  <c r="E162" i="53"/>
  <c r="B163" i="53"/>
  <c r="F163" i="53"/>
  <c r="J163" i="53"/>
  <c r="N163" i="53"/>
  <c r="U163" i="53" s="1"/>
  <c r="C164" i="53"/>
  <c r="G164" i="53"/>
  <c r="B165" i="53"/>
  <c r="F165" i="53"/>
  <c r="E167" i="53"/>
  <c r="Q167" i="53"/>
  <c r="U167" i="53"/>
  <c r="B168" i="53"/>
  <c r="F168" i="53"/>
  <c r="C169" i="53"/>
  <c r="G169" i="53"/>
  <c r="K169" i="53"/>
  <c r="O169" i="53"/>
  <c r="D170" i="53"/>
  <c r="H170" i="53"/>
  <c r="L170" i="53"/>
  <c r="H171" i="53"/>
  <c r="I172" i="53"/>
  <c r="B173" i="53"/>
  <c r="K181" i="53"/>
  <c r="K177" i="53"/>
  <c r="K178" i="53"/>
  <c r="K179" i="53"/>
  <c r="T176" i="53"/>
  <c r="P176" i="53"/>
  <c r="V176" i="53" s="1"/>
  <c r="O181" i="53"/>
  <c r="O177" i="53"/>
  <c r="O178" i="53"/>
  <c r="O179" i="53"/>
  <c r="S185" i="53"/>
  <c r="K219" i="53"/>
  <c r="K215" i="53"/>
  <c r="K216" i="53"/>
  <c r="K217" i="53"/>
  <c r="T214" i="53"/>
  <c r="P214" i="53"/>
  <c r="V214" i="53" s="1"/>
  <c r="O219" i="53"/>
  <c r="O215" i="53"/>
  <c r="O216" i="53"/>
  <c r="O217" i="53"/>
  <c r="K218" i="53"/>
  <c r="U227" i="53"/>
  <c r="O239" i="53"/>
  <c r="B263" i="53"/>
  <c r="H276" i="53"/>
  <c r="E282" i="53"/>
  <c r="G293" i="53"/>
  <c r="K152" i="53"/>
  <c r="O162" i="53"/>
  <c r="U162" i="53" s="1"/>
  <c r="O201" i="53"/>
  <c r="O197" i="53"/>
  <c r="O198" i="53"/>
  <c r="O199" i="53"/>
  <c r="K238" i="53"/>
  <c r="K236" i="53"/>
  <c r="K237" i="53"/>
  <c r="K235" i="53"/>
  <c r="K239" i="53"/>
  <c r="T234" i="53"/>
  <c r="P234" i="53"/>
  <c r="L248" i="53"/>
  <c r="L244" i="53"/>
  <c r="L246" i="53"/>
  <c r="L245" i="53"/>
  <c r="R243" i="53"/>
  <c r="B509" i="53"/>
  <c r="B518" i="53"/>
  <c r="B527" i="53"/>
  <c r="B500" i="53"/>
  <c r="B489" i="53"/>
  <c r="B480" i="53"/>
  <c r="B471" i="53"/>
  <c r="B450" i="53"/>
  <c r="B462" i="53"/>
  <c r="B441" i="53"/>
  <c r="B432" i="53"/>
  <c r="B413" i="53"/>
  <c r="B404" i="53"/>
  <c r="B395" i="53"/>
  <c r="B386" i="53"/>
  <c r="B423" i="53"/>
  <c r="B375" i="53"/>
  <c r="B366" i="53"/>
  <c r="B357" i="53"/>
  <c r="B348" i="53"/>
  <c r="B337" i="53"/>
  <c r="B328" i="53"/>
  <c r="B319" i="53"/>
  <c r="B310" i="53"/>
  <c r="B299" i="53"/>
  <c r="B290" i="53"/>
  <c r="B281" i="53"/>
  <c r="B272" i="53"/>
  <c r="B261" i="53"/>
  <c r="B252" i="53"/>
  <c r="B234" i="53"/>
  <c r="B223" i="53"/>
  <c r="B214" i="53"/>
  <c r="B205" i="53"/>
  <c r="B196" i="53"/>
  <c r="B185" i="53"/>
  <c r="B176" i="53"/>
  <c r="F509" i="53"/>
  <c r="F518" i="53"/>
  <c r="F527" i="53"/>
  <c r="F500" i="53"/>
  <c r="F480" i="53"/>
  <c r="F489" i="53"/>
  <c r="F471" i="53"/>
  <c r="F450" i="53"/>
  <c r="F441" i="53"/>
  <c r="F432" i="53"/>
  <c r="F462" i="53"/>
  <c r="F423" i="53"/>
  <c r="F404" i="53"/>
  <c r="F395" i="53"/>
  <c r="F386" i="53"/>
  <c r="F413" i="53"/>
  <c r="F375" i="53"/>
  <c r="F366" i="53"/>
  <c r="F357" i="53"/>
  <c r="F348" i="53"/>
  <c r="F337" i="53"/>
  <c r="F328" i="53"/>
  <c r="F319" i="53"/>
  <c r="F299" i="53"/>
  <c r="F290" i="53"/>
  <c r="F281" i="53"/>
  <c r="F272" i="53"/>
  <c r="F261" i="53"/>
  <c r="F252" i="53"/>
  <c r="F310" i="53"/>
  <c r="F234" i="53"/>
  <c r="F223" i="53"/>
  <c r="F214" i="53"/>
  <c r="F205" i="53"/>
  <c r="F196" i="53"/>
  <c r="F185" i="53"/>
  <c r="F176" i="53"/>
  <c r="F243" i="53"/>
  <c r="R2" i="53"/>
  <c r="C510" i="53"/>
  <c r="C519" i="53"/>
  <c r="C528" i="53"/>
  <c r="C501" i="53"/>
  <c r="C481" i="53"/>
  <c r="C490" i="53"/>
  <c r="C472" i="53"/>
  <c r="C451" i="53"/>
  <c r="C463" i="53"/>
  <c r="C442" i="53"/>
  <c r="C433" i="53"/>
  <c r="C414" i="53"/>
  <c r="C405" i="53"/>
  <c r="C396" i="53"/>
  <c r="C387" i="53"/>
  <c r="C424" i="53"/>
  <c r="C376" i="53"/>
  <c r="C367" i="53"/>
  <c r="C358" i="53"/>
  <c r="C349" i="53"/>
  <c r="C338" i="53"/>
  <c r="C329" i="53"/>
  <c r="C320" i="53"/>
  <c r="C311" i="53"/>
  <c r="C291" i="53"/>
  <c r="C282" i="53"/>
  <c r="C273" i="53"/>
  <c r="C262" i="53"/>
  <c r="C253" i="53"/>
  <c r="C300" i="53"/>
  <c r="C235" i="53"/>
  <c r="C224" i="53"/>
  <c r="C215" i="53"/>
  <c r="C206" i="53"/>
  <c r="C197" i="53"/>
  <c r="C186" i="53"/>
  <c r="C177" i="53"/>
  <c r="C244" i="53"/>
  <c r="G510" i="53"/>
  <c r="G519" i="53"/>
  <c r="G528" i="53"/>
  <c r="G501" i="53"/>
  <c r="G481" i="53"/>
  <c r="G490" i="53"/>
  <c r="G500" i="53" s="1"/>
  <c r="G472" i="53"/>
  <c r="G451" i="53"/>
  <c r="G462" i="53" s="1"/>
  <c r="G463" i="53"/>
  <c r="G433" i="53"/>
  <c r="G424" i="53"/>
  <c r="G405" i="53"/>
  <c r="G396" i="53"/>
  <c r="G387" i="53"/>
  <c r="G442" i="53"/>
  <c r="G414" i="53"/>
  <c r="G376" i="53"/>
  <c r="G367" i="53"/>
  <c r="G358" i="53"/>
  <c r="G349" i="53"/>
  <c r="G338" i="53"/>
  <c r="G329" i="53"/>
  <c r="G320" i="53"/>
  <c r="G291" i="53"/>
  <c r="G282" i="53"/>
  <c r="G273" i="53"/>
  <c r="G262" i="53"/>
  <c r="G253" i="53"/>
  <c r="G244" i="53"/>
  <c r="G235" i="53"/>
  <c r="G224" i="53"/>
  <c r="G215" i="53"/>
  <c r="G206" i="53"/>
  <c r="G197" i="53"/>
  <c r="G186" i="53"/>
  <c r="G177" i="53"/>
  <c r="G311" i="53"/>
  <c r="H511" i="53"/>
  <c r="H520" i="53"/>
  <c r="H529" i="53"/>
  <c r="H502" i="53"/>
  <c r="H482" i="53"/>
  <c r="H491" i="53"/>
  <c r="H473" i="53"/>
  <c r="H452" i="53"/>
  <c r="H443" i="53"/>
  <c r="H464" i="53"/>
  <c r="H434" i="53"/>
  <c r="H415" i="53"/>
  <c r="H406" i="53"/>
  <c r="H397" i="53"/>
  <c r="H388" i="53"/>
  <c r="H425" i="53"/>
  <c r="H368" i="53"/>
  <c r="H359" i="53"/>
  <c r="H350" i="53"/>
  <c r="H339" i="53"/>
  <c r="H330" i="53"/>
  <c r="H321" i="53"/>
  <c r="H312" i="53"/>
  <c r="H377" i="53"/>
  <c r="H292" i="53"/>
  <c r="H283" i="53"/>
  <c r="H274" i="53"/>
  <c r="H263" i="53"/>
  <c r="H254" i="53"/>
  <c r="H245" i="53"/>
  <c r="H225" i="53"/>
  <c r="H216" i="53"/>
  <c r="H207" i="53"/>
  <c r="H198" i="53"/>
  <c r="H187" i="53"/>
  <c r="H178" i="53"/>
  <c r="H236" i="53"/>
  <c r="H301" i="53"/>
  <c r="B513" i="53"/>
  <c r="B522" i="53"/>
  <c r="B531" i="53"/>
  <c r="B493" i="53"/>
  <c r="B504" i="53"/>
  <c r="B484" i="53"/>
  <c r="B475" i="53"/>
  <c r="B454" i="53"/>
  <c r="B466" i="53"/>
  <c r="B445" i="53"/>
  <c r="B436" i="53"/>
  <c r="B427" i="53"/>
  <c r="B408" i="53"/>
  <c r="B417" i="53"/>
  <c r="B399" i="53"/>
  <c r="B390" i="53"/>
  <c r="B379" i="53"/>
  <c r="B370" i="53"/>
  <c r="B361" i="53"/>
  <c r="B352" i="53"/>
  <c r="B341" i="53"/>
  <c r="B332" i="53"/>
  <c r="B323" i="53"/>
  <c r="B314" i="53"/>
  <c r="B294" i="53"/>
  <c r="B285" i="53"/>
  <c r="B276" i="53"/>
  <c r="B265" i="53"/>
  <c r="B256" i="53"/>
  <c r="B247" i="53"/>
  <c r="B303" i="53"/>
  <c r="B227" i="53"/>
  <c r="B218" i="53"/>
  <c r="B209" i="53"/>
  <c r="B200" i="53"/>
  <c r="B189" i="53"/>
  <c r="B180" i="53"/>
  <c r="B171" i="53"/>
  <c r="B238" i="53"/>
  <c r="F513" i="53"/>
  <c r="F522" i="53"/>
  <c r="F531" i="53"/>
  <c r="F493" i="53"/>
  <c r="F504" i="53"/>
  <c r="F484" i="53"/>
  <c r="F475" i="53"/>
  <c r="F454" i="53"/>
  <c r="F466" i="53"/>
  <c r="F445" i="53"/>
  <c r="F436" i="53"/>
  <c r="F427" i="53"/>
  <c r="F408" i="53"/>
  <c r="F399" i="53"/>
  <c r="F390" i="53"/>
  <c r="F379" i="53"/>
  <c r="F370" i="53"/>
  <c r="F361" i="53"/>
  <c r="F352" i="53"/>
  <c r="F341" i="53"/>
  <c r="F332" i="53"/>
  <c r="F323" i="53"/>
  <c r="F314" i="53"/>
  <c r="F417" i="53"/>
  <c r="F303" i="53"/>
  <c r="F294" i="53"/>
  <c r="F285" i="53"/>
  <c r="F276" i="53"/>
  <c r="F265" i="53"/>
  <c r="F256" i="53"/>
  <c r="F247" i="53"/>
  <c r="F227" i="53"/>
  <c r="F218" i="53"/>
  <c r="F209" i="53"/>
  <c r="F200" i="53"/>
  <c r="F189" i="53"/>
  <c r="F180" i="53"/>
  <c r="F171" i="53"/>
  <c r="C514" i="53"/>
  <c r="C523" i="53"/>
  <c r="C532" i="53"/>
  <c r="C494" i="53"/>
  <c r="C505" i="53"/>
  <c r="C485" i="53"/>
  <c r="C476" i="53"/>
  <c r="C455" i="53"/>
  <c r="C437" i="53"/>
  <c r="C428" i="53"/>
  <c r="C446" i="53"/>
  <c r="C418" i="53"/>
  <c r="C400" i="53"/>
  <c r="C391" i="53"/>
  <c r="C380" i="53"/>
  <c r="C467" i="53"/>
  <c r="C409" i="53"/>
  <c r="C371" i="53"/>
  <c r="C362" i="53"/>
  <c r="C353" i="53"/>
  <c r="C342" i="53"/>
  <c r="C333" i="53"/>
  <c r="C324" i="53"/>
  <c r="C315" i="53"/>
  <c r="C295" i="53"/>
  <c r="C286" i="53"/>
  <c r="C277" i="53"/>
  <c r="C266" i="53"/>
  <c r="C257" i="53"/>
  <c r="C248" i="53"/>
  <c r="C228" i="53"/>
  <c r="C219" i="53"/>
  <c r="C210" i="53"/>
  <c r="C201" i="53"/>
  <c r="C190" i="53"/>
  <c r="C181" i="53"/>
  <c r="C172" i="53"/>
  <c r="C304" i="53"/>
  <c r="C239" i="53"/>
  <c r="G514" i="53"/>
  <c r="G523" i="53"/>
  <c r="G532" i="53"/>
  <c r="G494" i="53"/>
  <c r="G505" i="53"/>
  <c r="G485" i="53"/>
  <c r="G476" i="53"/>
  <c r="G455" i="53"/>
  <c r="G467" i="53"/>
  <c r="G446" i="53"/>
  <c r="G437" i="53"/>
  <c r="G428" i="53"/>
  <c r="G400" i="53"/>
  <c r="G391" i="53"/>
  <c r="G380" i="53"/>
  <c r="G409" i="53"/>
  <c r="G371" i="53"/>
  <c r="G362" i="53"/>
  <c r="G353" i="53"/>
  <c r="G342" i="53"/>
  <c r="G333" i="53"/>
  <c r="G324" i="53"/>
  <c r="G315" i="53"/>
  <c r="G418" i="53"/>
  <c r="G304" i="53"/>
  <c r="G295" i="53"/>
  <c r="G286" i="53"/>
  <c r="G277" i="53"/>
  <c r="G266" i="53"/>
  <c r="G257" i="53"/>
  <c r="G248" i="53"/>
  <c r="G228" i="53"/>
  <c r="G219" i="53"/>
  <c r="G210" i="53"/>
  <c r="G201" i="53"/>
  <c r="G190" i="53"/>
  <c r="G181" i="53"/>
  <c r="G172" i="53"/>
  <c r="D515" i="53"/>
  <c r="D524" i="53"/>
  <c r="D533" i="53"/>
  <c r="D495" i="53"/>
  <c r="D505" i="53" s="1"/>
  <c r="D506" i="53"/>
  <c r="D486" i="53"/>
  <c r="D477" i="53"/>
  <c r="D456" i="53"/>
  <c r="D467" i="53" s="1"/>
  <c r="D468" i="53"/>
  <c r="D447" i="53"/>
  <c r="D438" i="53"/>
  <c r="D429" i="53"/>
  <c r="D410" i="53"/>
  <c r="D419" i="53"/>
  <c r="D401" i="53"/>
  <c r="D392" i="53"/>
  <c r="D381" i="53"/>
  <c r="D372" i="53"/>
  <c r="D363" i="53"/>
  <c r="D354" i="53"/>
  <c r="D343" i="53"/>
  <c r="D334" i="53"/>
  <c r="D325" i="53"/>
  <c r="D316" i="53"/>
  <c r="D296" i="53"/>
  <c r="D287" i="53"/>
  <c r="D278" i="53"/>
  <c r="D267" i="53"/>
  <c r="D258" i="53"/>
  <c r="D249" i="53"/>
  <c r="D229" i="53"/>
  <c r="D220" i="53"/>
  <c r="D211" i="53"/>
  <c r="D202" i="53"/>
  <c r="D191" i="53"/>
  <c r="D182" i="53"/>
  <c r="D173" i="53"/>
  <c r="D305" i="53"/>
  <c r="D240" i="53"/>
  <c r="H515" i="53"/>
  <c r="H524" i="53"/>
  <c r="H533" i="53"/>
  <c r="H495" i="53"/>
  <c r="H486" i="53"/>
  <c r="H506" i="53"/>
  <c r="H477" i="53"/>
  <c r="H456" i="53"/>
  <c r="H468" i="53"/>
  <c r="H447" i="53"/>
  <c r="H438" i="53"/>
  <c r="H429" i="53"/>
  <c r="H410" i="53"/>
  <c r="H401" i="53"/>
  <c r="H392" i="53"/>
  <c r="H381" i="53"/>
  <c r="H372" i="53"/>
  <c r="H363" i="53"/>
  <c r="H354" i="53"/>
  <c r="H343" i="53"/>
  <c r="H334" i="53"/>
  <c r="H325" i="53"/>
  <c r="H316" i="53"/>
  <c r="H419" i="53"/>
  <c r="H305" i="53"/>
  <c r="H296" i="53"/>
  <c r="H287" i="53"/>
  <c r="H278" i="53"/>
  <c r="H267" i="53"/>
  <c r="H258" i="53"/>
  <c r="H249" i="53"/>
  <c r="H229" i="53"/>
  <c r="H220" i="53"/>
  <c r="H211" i="53"/>
  <c r="H202" i="53"/>
  <c r="H191" i="53"/>
  <c r="H182" i="53"/>
  <c r="H173" i="53"/>
  <c r="C516" i="53"/>
  <c r="C525" i="53"/>
  <c r="C534" i="53"/>
  <c r="C507" i="53"/>
  <c r="C487" i="53"/>
  <c r="C496" i="53"/>
  <c r="C469" i="53"/>
  <c r="C448" i="53"/>
  <c r="C478" i="53"/>
  <c r="C457" i="53"/>
  <c r="C439" i="53"/>
  <c r="C430" i="53"/>
  <c r="C411" i="53"/>
  <c r="C402" i="53"/>
  <c r="C393" i="53"/>
  <c r="C382" i="53"/>
  <c r="C373" i="53"/>
  <c r="C364" i="53"/>
  <c r="C355" i="53"/>
  <c r="C344" i="53"/>
  <c r="C335" i="53"/>
  <c r="C326" i="53"/>
  <c r="C317" i="53"/>
  <c r="C420" i="53"/>
  <c r="C297" i="53"/>
  <c r="C288" i="53"/>
  <c r="C279" i="53"/>
  <c r="C268" i="53"/>
  <c r="C259" i="53"/>
  <c r="C250" i="53"/>
  <c r="C306" i="53"/>
  <c r="C241" i="53"/>
  <c r="C230" i="53"/>
  <c r="C221" i="53"/>
  <c r="C212" i="53"/>
  <c r="C203" i="53"/>
  <c r="C192" i="53"/>
  <c r="C183" i="53"/>
  <c r="C174" i="53"/>
  <c r="G516" i="53"/>
  <c r="G525" i="53"/>
  <c r="G534" i="53"/>
  <c r="G507" i="53"/>
  <c r="G496" i="53"/>
  <c r="G487" i="53"/>
  <c r="G469" i="53"/>
  <c r="G448" i="53"/>
  <c r="G457" i="53"/>
  <c r="G478" i="53"/>
  <c r="G430" i="53"/>
  <c r="G439" i="53"/>
  <c r="G420" i="53"/>
  <c r="G402" i="53"/>
  <c r="G393" i="53"/>
  <c r="G382" i="53"/>
  <c r="G411" i="53"/>
  <c r="G373" i="53"/>
  <c r="G364" i="53"/>
  <c r="G355" i="53"/>
  <c r="G344" i="53"/>
  <c r="G335" i="53"/>
  <c r="G326" i="53"/>
  <c r="G317" i="53"/>
  <c r="G306" i="53"/>
  <c r="G297" i="53"/>
  <c r="G288" i="53"/>
  <c r="G279" i="53"/>
  <c r="G268" i="53"/>
  <c r="G259" i="53"/>
  <c r="G250" i="53"/>
  <c r="G230" i="53"/>
  <c r="G221" i="53"/>
  <c r="G212" i="53"/>
  <c r="G203" i="53"/>
  <c r="G192" i="53"/>
  <c r="G183" i="53"/>
  <c r="G174" i="53"/>
  <c r="G241" i="53"/>
  <c r="B12" i="53"/>
  <c r="F12" i="53"/>
  <c r="R12" i="53"/>
  <c r="C13" i="53"/>
  <c r="G13" i="53"/>
  <c r="H14" i="53"/>
  <c r="B16" i="53"/>
  <c r="F16" i="53"/>
  <c r="C17" i="53"/>
  <c r="G17" i="53"/>
  <c r="D18" i="53"/>
  <c r="H18" i="53"/>
  <c r="C19" i="53"/>
  <c r="G19" i="53"/>
  <c r="B22" i="53"/>
  <c r="F22" i="53"/>
  <c r="R22" i="53"/>
  <c r="C23" i="53"/>
  <c r="G23" i="53"/>
  <c r="H24" i="53"/>
  <c r="B26" i="53"/>
  <c r="F26" i="53"/>
  <c r="C27" i="53"/>
  <c r="G27" i="53"/>
  <c r="D28" i="53"/>
  <c r="H28" i="53"/>
  <c r="C29" i="53"/>
  <c r="G29" i="53"/>
  <c r="B32" i="53"/>
  <c r="F32" i="53"/>
  <c r="R32" i="53"/>
  <c r="C33" i="53"/>
  <c r="G33" i="53"/>
  <c r="H34" i="53"/>
  <c r="B36" i="53"/>
  <c r="F36" i="53"/>
  <c r="C37" i="53"/>
  <c r="G37" i="53"/>
  <c r="D38" i="53"/>
  <c r="D396" i="53" s="1"/>
  <c r="H38" i="53"/>
  <c r="C39" i="53"/>
  <c r="G39" i="53"/>
  <c r="B42" i="53"/>
  <c r="F42" i="53"/>
  <c r="R42" i="53"/>
  <c r="C43" i="53"/>
  <c r="G43" i="53"/>
  <c r="H44" i="53"/>
  <c r="B46" i="53"/>
  <c r="F46" i="53"/>
  <c r="C47" i="53"/>
  <c r="G47" i="53"/>
  <c r="D48" i="53"/>
  <c r="H48" i="53"/>
  <c r="C49" i="53"/>
  <c r="G49" i="53"/>
  <c r="B52" i="53"/>
  <c r="F52" i="53"/>
  <c r="R52" i="53"/>
  <c r="C53" i="53"/>
  <c r="G53" i="53"/>
  <c r="H54" i="53"/>
  <c r="B56" i="53"/>
  <c r="F56" i="53"/>
  <c r="C57" i="53"/>
  <c r="G57" i="53"/>
  <c r="D58" i="53"/>
  <c r="H58" i="53"/>
  <c r="C59" i="53"/>
  <c r="G59" i="53"/>
  <c r="B62" i="53"/>
  <c r="F62" i="53"/>
  <c r="R62" i="53"/>
  <c r="C63" i="53"/>
  <c r="G63" i="53"/>
  <c r="H64" i="53"/>
  <c r="B66" i="53"/>
  <c r="F66" i="53"/>
  <c r="C67" i="53"/>
  <c r="G67" i="53"/>
  <c r="D68" i="53"/>
  <c r="H68" i="53"/>
  <c r="C69" i="53"/>
  <c r="G69" i="53"/>
  <c r="B81" i="53"/>
  <c r="F81" i="53"/>
  <c r="R81" i="53"/>
  <c r="C82" i="53"/>
  <c r="G82" i="53"/>
  <c r="H83" i="53"/>
  <c r="B85" i="53"/>
  <c r="F85" i="53"/>
  <c r="C86" i="53"/>
  <c r="G86" i="53"/>
  <c r="D87" i="53"/>
  <c r="H87" i="53"/>
  <c r="C88" i="53"/>
  <c r="G88" i="53"/>
  <c r="B91" i="53"/>
  <c r="F91" i="53"/>
  <c r="R91" i="53"/>
  <c r="C92" i="53"/>
  <c r="G92" i="53"/>
  <c r="H93" i="53"/>
  <c r="B95" i="53"/>
  <c r="F95" i="53"/>
  <c r="C96" i="53"/>
  <c r="G96" i="53"/>
  <c r="D97" i="53"/>
  <c r="H97" i="53"/>
  <c r="C98" i="53"/>
  <c r="G98" i="53"/>
  <c r="B101" i="53"/>
  <c r="F101" i="53"/>
  <c r="R101" i="53"/>
  <c r="C102" i="53"/>
  <c r="G102" i="53"/>
  <c r="H103" i="53"/>
  <c r="B105" i="53"/>
  <c r="F105" i="53"/>
  <c r="C106" i="53"/>
  <c r="G106" i="53"/>
  <c r="D107" i="53"/>
  <c r="H107" i="53"/>
  <c r="C108" i="53"/>
  <c r="G108" i="53"/>
  <c r="B119" i="53"/>
  <c r="F119" i="53"/>
  <c r="R119" i="53"/>
  <c r="C120" i="53"/>
  <c r="G120" i="53"/>
  <c r="H121" i="53"/>
  <c r="B123" i="53"/>
  <c r="F123" i="53"/>
  <c r="C124" i="53"/>
  <c r="G124" i="53"/>
  <c r="D125" i="53"/>
  <c r="H125" i="53"/>
  <c r="C126" i="53"/>
  <c r="G126" i="53"/>
  <c r="B129" i="53"/>
  <c r="F129" i="53"/>
  <c r="R129" i="53"/>
  <c r="C130" i="53"/>
  <c r="G130" i="53"/>
  <c r="H131" i="53"/>
  <c r="B133" i="53"/>
  <c r="F133" i="53"/>
  <c r="C134" i="53"/>
  <c r="G134" i="53"/>
  <c r="D135" i="53"/>
  <c r="H135" i="53"/>
  <c r="C136" i="53"/>
  <c r="G136" i="53"/>
  <c r="B139" i="53"/>
  <c r="F139" i="53"/>
  <c r="R139" i="53"/>
  <c r="C140" i="53"/>
  <c r="G140" i="53"/>
  <c r="H141" i="53"/>
  <c r="B143" i="53"/>
  <c r="F143" i="53"/>
  <c r="C144" i="53"/>
  <c r="G144" i="53"/>
  <c r="D145" i="53"/>
  <c r="H145" i="53"/>
  <c r="C146" i="53"/>
  <c r="G146" i="53"/>
  <c r="B148" i="53"/>
  <c r="F148" i="53"/>
  <c r="R148" i="53"/>
  <c r="C149" i="53"/>
  <c r="G149" i="53"/>
  <c r="K149" i="53"/>
  <c r="O149" i="53"/>
  <c r="H150" i="53"/>
  <c r="B152" i="53"/>
  <c r="F152" i="53"/>
  <c r="C153" i="53"/>
  <c r="G153" i="53"/>
  <c r="D154" i="53"/>
  <c r="H154" i="53"/>
  <c r="C155" i="53"/>
  <c r="G155" i="53"/>
  <c r="B158" i="53"/>
  <c r="F158" i="53"/>
  <c r="R158" i="53"/>
  <c r="C159" i="53"/>
  <c r="G159" i="53"/>
  <c r="K159" i="53"/>
  <c r="O159" i="53"/>
  <c r="H160" i="53"/>
  <c r="B162" i="53"/>
  <c r="F162" i="53"/>
  <c r="C163" i="53"/>
  <c r="G163" i="53"/>
  <c r="D164" i="53"/>
  <c r="H164" i="53"/>
  <c r="C165" i="53"/>
  <c r="G165" i="53"/>
  <c r="B167" i="53"/>
  <c r="F167" i="53"/>
  <c r="J171" i="53"/>
  <c r="J172" i="53"/>
  <c r="N171" i="53"/>
  <c r="N172" i="53"/>
  <c r="U172" i="53" s="1"/>
  <c r="R167" i="53"/>
  <c r="C168" i="53"/>
  <c r="G168" i="53"/>
  <c r="K168" i="53"/>
  <c r="O168" i="53"/>
  <c r="H169" i="53"/>
  <c r="L169" i="53"/>
  <c r="I170" i="53"/>
  <c r="M170" i="53"/>
  <c r="D171" i="53"/>
  <c r="D181" i="53" s="1"/>
  <c r="K171" i="53"/>
  <c r="H176" i="53"/>
  <c r="S176" i="53"/>
  <c r="K189" i="53"/>
  <c r="U200" i="53"/>
  <c r="S214" i="53"/>
  <c r="O218" i="53"/>
  <c r="K228" i="53"/>
  <c r="K224" i="53"/>
  <c r="K225" i="53"/>
  <c r="K226" i="53"/>
  <c r="T223" i="53"/>
  <c r="P223" i="53"/>
  <c r="V223" i="53" s="1"/>
  <c r="O228" i="53"/>
  <c r="O224" i="53"/>
  <c r="O225" i="53"/>
  <c r="O226" i="53"/>
  <c r="K227" i="53"/>
  <c r="E241" i="53"/>
  <c r="B245" i="53"/>
  <c r="L247" i="53"/>
  <c r="H252" i="53"/>
  <c r="L257" i="53"/>
  <c r="L253" i="53"/>
  <c r="L254" i="53"/>
  <c r="L255" i="53"/>
  <c r="L256" i="53"/>
  <c r="T252" i="53"/>
  <c r="P252" i="53"/>
  <c r="C255" i="53"/>
  <c r="D261" i="53"/>
  <c r="E279" i="53"/>
  <c r="F283" i="53"/>
  <c r="H294" i="53"/>
  <c r="G300" i="53"/>
  <c r="G313" i="53"/>
  <c r="F363" i="53"/>
  <c r="L180" i="53"/>
  <c r="I181" i="53"/>
  <c r="M181" i="53"/>
  <c r="L189" i="53"/>
  <c r="I190" i="53"/>
  <c r="M190" i="53"/>
  <c r="J198" i="53"/>
  <c r="N198" i="53"/>
  <c r="L200" i="53"/>
  <c r="I201" i="53"/>
  <c r="M201" i="53"/>
  <c r="J207" i="53"/>
  <c r="N207" i="53"/>
  <c r="L209" i="53"/>
  <c r="I210" i="53"/>
  <c r="M210" i="53"/>
  <c r="J216" i="53"/>
  <c r="N216" i="53"/>
  <c r="L218" i="53"/>
  <c r="I219" i="53"/>
  <c r="M219" i="53"/>
  <c r="J225" i="53"/>
  <c r="N225" i="53"/>
  <c r="U225" i="53" s="1"/>
  <c r="L227" i="53"/>
  <c r="I228" i="53"/>
  <c r="M228" i="53"/>
  <c r="L239" i="53"/>
  <c r="L237" i="53"/>
  <c r="I235" i="53"/>
  <c r="N236" i="53"/>
  <c r="L286" i="53"/>
  <c r="L282" i="53"/>
  <c r="L283" i="53"/>
  <c r="L284" i="53"/>
  <c r="P281" i="53"/>
  <c r="U293" i="53"/>
  <c r="L304" i="53"/>
  <c r="L300" i="53"/>
  <c r="L302" i="53"/>
  <c r="L301" i="53"/>
  <c r="L303" i="53"/>
  <c r="P299" i="53"/>
  <c r="L380" i="53"/>
  <c r="L378" i="53"/>
  <c r="L379" i="53"/>
  <c r="L377" i="53"/>
  <c r="L376" i="53"/>
  <c r="T375" i="53"/>
  <c r="P375" i="53"/>
  <c r="Q176" i="53"/>
  <c r="U176" i="53"/>
  <c r="J177" i="53"/>
  <c r="N177" i="53"/>
  <c r="L179" i="53"/>
  <c r="I180" i="53"/>
  <c r="M180" i="53"/>
  <c r="J181" i="53"/>
  <c r="N181" i="53"/>
  <c r="Q185" i="53"/>
  <c r="U185" i="53"/>
  <c r="J186" i="53"/>
  <c r="N186" i="53"/>
  <c r="L188" i="53"/>
  <c r="I189" i="53"/>
  <c r="M189" i="53"/>
  <c r="J190" i="53"/>
  <c r="N190" i="53"/>
  <c r="Q196" i="53"/>
  <c r="U196" i="53"/>
  <c r="J197" i="53"/>
  <c r="N197" i="53"/>
  <c r="U197" i="53" s="1"/>
  <c r="L199" i="53"/>
  <c r="I200" i="53"/>
  <c r="M200" i="53"/>
  <c r="J201" i="53"/>
  <c r="N201" i="53"/>
  <c r="Q205" i="53"/>
  <c r="U205" i="53"/>
  <c r="J206" i="53"/>
  <c r="N206" i="53"/>
  <c r="L208" i="53"/>
  <c r="I209" i="53"/>
  <c r="M209" i="53"/>
  <c r="J210" i="53"/>
  <c r="N210" i="53"/>
  <c r="Q214" i="53"/>
  <c r="U214" i="53"/>
  <c r="J215" i="53"/>
  <c r="N215" i="53"/>
  <c r="L217" i="53"/>
  <c r="I218" i="53"/>
  <c r="M218" i="53"/>
  <c r="J219" i="53"/>
  <c r="N219" i="53"/>
  <c r="Q223" i="53"/>
  <c r="U223" i="53"/>
  <c r="J224" i="53"/>
  <c r="N224" i="53"/>
  <c r="L226" i="53"/>
  <c r="I227" i="53"/>
  <c r="M227" i="53"/>
  <c r="J228" i="53"/>
  <c r="N228" i="53"/>
  <c r="I236" i="53"/>
  <c r="I238" i="53"/>
  <c r="M236" i="53"/>
  <c r="M238" i="53"/>
  <c r="Q234" i="53"/>
  <c r="J235" i="53"/>
  <c r="I237" i="53"/>
  <c r="J246" i="53"/>
  <c r="J247" i="53"/>
  <c r="J248" i="53"/>
  <c r="J244" i="53"/>
  <c r="N246" i="53"/>
  <c r="N247" i="53"/>
  <c r="N248" i="53"/>
  <c r="N244" i="53"/>
  <c r="U243" i="53"/>
  <c r="T243" i="53"/>
  <c r="N245" i="53"/>
  <c r="L266" i="53"/>
  <c r="L262" i="53"/>
  <c r="L263" i="53"/>
  <c r="L264" i="53"/>
  <c r="P261" i="53"/>
  <c r="T281" i="53"/>
  <c r="T299" i="53"/>
  <c r="L371" i="53"/>
  <c r="L367" i="53"/>
  <c r="L368" i="53"/>
  <c r="L369" i="53"/>
  <c r="L370" i="53"/>
  <c r="T366" i="53"/>
  <c r="P366" i="53"/>
  <c r="R176" i="53"/>
  <c r="R185" i="53"/>
  <c r="R196" i="53"/>
  <c r="R205" i="53"/>
  <c r="R214" i="53"/>
  <c r="R223" i="53"/>
  <c r="J237" i="53"/>
  <c r="J239" i="53"/>
  <c r="N237" i="53"/>
  <c r="N239" i="53"/>
  <c r="R234" i="53"/>
  <c r="J236" i="53"/>
  <c r="L238" i="53"/>
  <c r="M239" i="53"/>
  <c r="L277" i="53"/>
  <c r="L273" i="53"/>
  <c r="L274" i="53"/>
  <c r="L275" i="53"/>
  <c r="P272" i="53"/>
  <c r="L285" i="53"/>
  <c r="L295" i="53"/>
  <c r="L291" i="53"/>
  <c r="L292" i="53"/>
  <c r="L293" i="53"/>
  <c r="P290" i="53"/>
  <c r="L362" i="53"/>
  <c r="L358" i="53"/>
  <c r="L359" i="53"/>
  <c r="L360" i="53"/>
  <c r="L361" i="53"/>
  <c r="T357" i="53"/>
  <c r="P357" i="53"/>
  <c r="Q243" i="53"/>
  <c r="K245" i="53"/>
  <c r="O245" i="53"/>
  <c r="I247" i="53"/>
  <c r="M247" i="53"/>
  <c r="Q252" i="53"/>
  <c r="U252" i="53"/>
  <c r="J253" i="53"/>
  <c r="N253" i="53"/>
  <c r="K254" i="53"/>
  <c r="O254" i="53"/>
  <c r="I256" i="53"/>
  <c r="M256" i="53"/>
  <c r="J257" i="53"/>
  <c r="N257" i="53"/>
  <c r="Q261" i="53"/>
  <c r="U261" i="53"/>
  <c r="J262" i="53"/>
  <c r="N262" i="53"/>
  <c r="K263" i="53"/>
  <c r="O263" i="53"/>
  <c r="I265" i="53"/>
  <c r="M265" i="53"/>
  <c r="J266" i="53"/>
  <c r="N266" i="53"/>
  <c r="Q272" i="53"/>
  <c r="U272" i="53"/>
  <c r="J273" i="53"/>
  <c r="N273" i="53"/>
  <c r="K274" i="53"/>
  <c r="O274" i="53"/>
  <c r="I276" i="53"/>
  <c r="M276" i="53"/>
  <c r="J277" i="53"/>
  <c r="N277" i="53"/>
  <c r="U277" i="53" s="1"/>
  <c r="Q281" i="53"/>
  <c r="U281" i="53"/>
  <c r="J282" i="53"/>
  <c r="N282" i="53"/>
  <c r="K283" i="53"/>
  <c r="O283" i="53"/>
  <c r="I285" i="53"/>
  <c r="M285" i="53"/>
  <c r="J286" i="53"/>
  <c r="N286" i="53"/>
  <c r="Q290" i="53"/>
  <c r="U290" i="53"/>
  <c r="J291" i="53"/>
  <c r="N291" i="53"/>
  <c r="K292" i="53"/>
  <c r="O292" i="53"/>
  <c r="I294" i="53"/>
  <c r="M294" i="53"/>
  <c r="J295" i="53"/>
  <c r="N295" i="53"/>
  <c r="I301" i="53"/>
  <c r="I303" i="53"/>
  <c r="M301" i="53"/>
  <c r="M303" i="53"/>
  <c r="Q299" i="53"/>
  <c r="I300" i="53"/>
  <c r="M304" i="53"/>
  <c r="L315" i="53"/>
  <c r="L311" i="53"/>
  <c r="L312" i="53"/>
  <c r="L313" i="53"/>
  <c r="L314" i="53"/>
  <c r="L324" i="53"/>
  <c r="L320" i="53"/>
  <c r="L321" i="53"/>
  <c r="L322" i="53"/>
  <c r="P319" i="53"/>
  <c r="L342" i="53"/>
  <c r="L338" i="53"/>
  <c r="L339" i="53"/>
  <c r="L340" i="53"/>
  <c r="P337" i="53"/>
  <c r="R252" i="53"/>
  <c r="J256" i="53"/>
  <c r="N256" i="53"/>
  <c r="U256" i="53" s="1"/>
  <c r="R261" i="53"/>
  <c r="J265" i="53"/>
  <c r="N265" i="53"/>
  <c r="R272" i="53"/>
  <c r="J276" i="53"/>
  <c r="N276" i="53"/>
  <c r="R281" i="53"/>
  <c r="J285" i="53"/>
  <c r="N285" i="53"/>
  <c r="R290" i="53"/>
  <c r="J294" i="53"/>
  <c r="N294" i="53"/>
  <c r="U294" i="53" s="1"/>
  <c r="J302" i="53"/>
  <c r="J304" i="53"/>
  <c r="J300" i="53"/>
  <c r="N302" i="53"/>
  <c r="N304" i="53"/>
  <c r="U304" i="53" s="1"/>
  <c r="N300" i="53"/>
  <c r="R299" i="53"/>
  <c r="N303" i="53"/>
  <c r="L353" i="53"/>
  <c r="L349" i="53"/>
  <c r="L350" i="53"/>
  <c r="L351" i="53"/>
  <c r="P348" i="53"/>
  <c r="L400" i="53"/>
  <c r="L396" i="53"/>
  <c r="L397" i="53"/>
  <c r="L398" i="53"/>
  <c r="L399" i="53"/>
  <c r="T395" i="53"/>
  <c r="P395" i="53"/>
  <c r="S243" i="53"/>
  <c r="S252" i="53"/>
  <c r="S261" i="53"/>
  <c r="S272" i="53"/>
  <c r="S281" i="53"/>
  <c r="S290" i="53"/>
  <c r="K303" i="53"/>
  <c r="K301" i="53"/>
  <c r="O303" i="53"/>
  <c r="O301" i="53"/>
  <c r="S299" i="53"/>
  <c r="N301" i="53"/>
  <c r="O302" i="53"/>
  <c r="I304" i="53"/>
  <c r="J313" i="53"/>
  <c r="J314" i="53"/>
  <c r="J315" i="53"/>
  <c r="J311" i="53"/>
  <c r="N313" i="53"/>
  <c r="N314" i="53"/>
  <c r="U314" i="53" s="1"/>
  <c r="N315" i="53"/>
  <c r="N311" i="53"/>
  <c r="U311" i="53" s="1"/>
  <c r="U310" i="53"/>
  <c r="T310" i="53"/>
  <c r="J312" i="53"/>
  <c r="L333" i="53"/>
  <c r="L329" i="53"/>
  <c r="L330" i="53"/>
  <c r="L331" i="53"/>
  <c r="P328" i="53"/>
  <c r="T348" i="53"/>
  <c r="L391" i="53"/>
  <c r="L387" i="53"/>
  <c r="L388" i="53"/>
  <c r="L389" i="53"/>
  <c r="L390" i="53"/>
  <c r="T386" i="53"/>
  <c r="P386" i="53"/>
  <c r="J415" i="53"/>
  <c r="J416" i="53"/>
  <c r="J417" i="53"/>
  <c r="J414" i="53"/>
  <c r="Q413" i="53"/>
  <c r="J418" i="53"/>
  <c r="N415" i="53"/>
  <c r="N416" i="53"/>
  <c r="U416" i="53" s="1"/>
  <c r="N418" i="53"/>
  <c r="N414" i="53"/>
  <c r="N417" i="53"/>
  <c r="U413" i="53"/>
  <c r="Q310" i="53"/>
  <c r="K312" i="53"/>
  <c r="O312" i="53"/>
  <c r="U312" i="53" s="1"/>
  <c r="I314" i="53"/>
  <c r="M314" i="53"/>
  <c r="Q319" i="53"/>
  <c r="U319" i="53"/>
  <c r="J320" i="53"/>
  <c r="N320" i="53"/>
  <c r="U320" i="53" s="1"/>
  <c r="K321" i="53"/>
  <c r="O321" i="53"/>
  <c r="I323" i="53"/>
  <c r="M323" i="53"/>
  <c r="J324" i="53"/>
  <c r="N324" i="53"/>
  <c r="U324" i="53" s="1"/>
  <c r="Q328" i="53"/>
  <c r="U328" i="53"/>
  <c r="J329" i="53"/>
  <c r="N329" i="53"/>
  <c r="K330" i="53"/>
  <c r="O330" i="53"/>
  <c r="I332" i="53"/>
  <c r="M332" i="53"/>
  <c r="J333" i="53"/>
  <c r="N333" i="53"/>
  <c r="Q337" i="53"/>
  <c r="U337" i="53"/>
  <c r="J338" i="53"/>
  <c r="N338" i="53"/>
  <c r="K339" i="53"/>
  <c r="O339" i="53"/>
  <c r="I341" i="53"/>
  <c r="M341" i="53"/>
  <c r="J342" i="53"/>
  <c r="N342" i="53"/>
  <c r="Q348" i="53"/>
  <c r="U348" i="53"/>
  <c r="J349" i="53"/>
  <c r="N349" i="53"/>
  <c r="K350" i="53"/>
  <c r="O350" i="53"/>
  <c r="I352" i="53"/>
  <c r="M352" i="53"/>
  <c r="J353" i="53"/>
  <c r="N353" i="53"/>
  <c r="Q357" i="53"/>
  <c r="U357" i="53"/>
  <c r="J358" i="53"/>
  <c r="N358" i="53"/>
  <c r="U358" i="53" s="1"/>
  <c r="K359" i="53"/>
  <c r="O359" i="53"/>
  <c r="I361" i="53"/>
  <c r="M361" i="53"/>
  <c r="J362" i="53"/>
  <c r="N362" i="53"/>
  <c r="Q366" i="53"/>
  <c r="U366" i="53"/>
  <c r="J367" i="53"/>
  <c r="N367" i="53"/>
  <c r="U367" i="53" s="1"/>
  <c r="K368" i="53"/>
  <c r="O368" i="53"/>
  <c r="I370" i="53"/>
  <c r="M370" i="53"/>
  <c r="J371" i="53"/>
  <c r="N371" i="53"/>
  <c r="I377" i="53"/>
  <c r="I378" i="53"/>
  <c r="I379" i="53"/>
  <c r="M377" i="53"/>
  <c r="M378" i="53"/>
  <c r="M379" i="53"/>
  <c r="Q375" i="53"/>
  <c r="U375" i="53"/>
  <c r="J376" i="53"/>
  <c r="M380" i="53"/>
  <c r="R319" i="53"/>
  <c r="J323" i="53"/>
  <c r="N323" i="53"/>
  <c r="R328" i="53"/>
  <c r="J332" i="53"/>
  <c r="N332" i="53"/>
  <c r="R337" i="53"/>
  <c r="J341" i="53"/>
  <c r="N341" i="53"/>
  <c r="R348" i="53"/>
  <c r="J352" i="53"/>
  <c r="N352" i="53"/>
  <c r="U352" i="53" s="1"/>
  <c r="R357" i="53"/>
  <c r="J361" i="53"/>
  <c r="N361" i="53"/>
  <c r="K362" i="53"/>
  <c r="O362" i="53"/>
  <c r="R366" i="53"/>
  <c r="J370" i="53"/>
  <c r="N370" i="53"/>
  <c r="U370" i="53" s="1"/>
  <c r="K371" i="53"/>
  <c r="O371" i="53"/>
  <c r="J378" i="53"/>
  <c r="J379" i="53"/>
  <c r="J380" i="53"/>
  <c r="N378" i="53"/>
  <c r="N379" i="53"/>
  <c r="N380" i="53"/>
  <c r="R375" i="53"/>
  <c r="S310" i="53"/>
  <c r="S319" i="53"/>
  <c r="S328" i="53"/>
  <c r="S337" i="53"/>
  <c r="S348" i="53"/>
  <c r="S357" i="53"/>
  <c r="S366" i="53"/>
  <c r="K379" i="53"/>
  <c r="K380" i="53"/>
  <c r="O379" i="53"/>
  <c r="O380" i="53"/>
  <c r="S375" i="53"/>
  <c r="L408" i="53"/>
  <c r="L405" i="53"/>
  <c r="L406" i="53"/>
  <c r="L407" i="53"/>
  <c r="P404" i="53"/>
  <c r="Q386" i="53"/>
  <c r="U386" i="53"/>
  <c r="J387" i="53"/>
  <c r="N387" i="53"/>
  <c r="K388" i="53"/>
  <c r="O388" i="53"/>
  <c r="I390" i="53"/>
  <c r="M390" i="53"/>
  <c r="J391" i="53"/>
  <c r="N391" i="53"/>
  <c r="Q395" i="53"/>
  <c r="I399" i="53"/>
  <c r="M399" i="53"/>
  <c r="J400" i="53"/>
  <c r="N400" i="53"/>
  <c r="Q404" i="53"/>
  <c r="J405" i="53"/>
  <c r="N405" i="53"/>
  <c r="J408" i="53"/>
  <c r="O408" i="53"/>
  <c r="N409" i="53"/>
  <c r="I428" i="53"/>
  <c r="I424" i="53"/>
  <c r="T423" i="53"/>
  <c r="P423" i="53"/>
  <c r="I425" i="53"/>
  <c r="S423" i="53"/>
  <c r="I426" i="53"/>
  <c r="M428" i="53"/>
  <c r="M424" i="53"/>
  <c r="M425" i="53"/>
  <c r="M426" i="53"/>
  <c r="R423" i="53"/>
  <c r="I427" i="53"/>
  <c r="R386" i="53"/>
  <c r="K387" i="53"/>
  <c r="O387" i="53"/>
  <c r="I389" i="53"/>
  <c r="M389" i="53"/>
  <c r="J390" i="53"/>
  <c r="N390" i="53"/>
  <c r="U390" i="53" s="1"/>
  <c r="K391" i="53"/>
  <c r="O391" i="53"/>
  <c r="R395" i="53"/>
  <c r="I398" i="53"/>
  <c r="M398" i="53"/>
  <c r="J399" i="53"/>
  <c r="N399" i="53"/>
  <c r="U399" i="53" s="1"/>
  <c r="K400" i="53"/>
  <c r="O400" i="53"/>
  <c r="R404" i="53"/>
  <c r="M407" i="53"/>
  <c r="K408" i="53"/>
  <c r="O409" i="53"/>
  <c r="J425" i="53"/>
  <c r="J426" i="53"/>
  <c r="J427" i="53"/>
  <c r="N425" i="53"/>
  <c r="U425" i="53" s="1"/>
  <c r="N426" i="53"/>
  <c r="N427" i="53"/>
  <c r="U423" i="53"/>
  <c r="M427" i="53"/>
  <c r="J446" i="53"/>
  <c r="J442" i="53"/>
  <c r="J448" i="53"/>
  <c r="J447" i="53"/>
  <c r="J443" i="53"/>
  <c r="T441" i="53"/>
  <c r="P441" i="53"/>
  <c r="J444" i="53"/>
  <c r="S441" i="53"/>
  <c r="R441" i="53"/>
  <c r="N446" i="53"/>
  <c r="N442" i="53"/>
  <c r="U441" i="53"/>
  <c r="N448" i="53"/>
  <c r="N447" i="53"/>
  <c r="N443" i="53"/>
  <c r="N444" i="53"/>
  <c r="N445" i="53"/>
  <c r="S386" i="53"/>
  <c r="S395" i="53"/>
  <c r="S404" i="53"/>
  <c r="I406" i="53"/>
  <c r="M406" i="53"/>
  <c r="I407" i="53"/>
  <c r="M408" i="53"/>
  <c r="K409" i="53"/>
  <c r="I418" i="53"/>
  <c r="I414" i="53"/>
  <c r="T413" i="53"/>
  <c r="P413" i="53"/>
  <c r="I415" i="53"/>
  <c r="S413" i="53"/>
  <c r="M418" i="53"/>
  <c r="M414" i="53"/>
  <c r="M415" i="53"/>
  <c r="R413" i="53"/>
  <c r="M417" i="53"/>
  <c r="N424" i="53"/>
  <c r="J428" i="53"/>
  <c r="I439" i="53"/>
  <c r="I438" i="53"/>
  <c r="I437" i="53"/>
  <c r="I433" i="53"/>
  <c r="T432" i="53"/>
  <c r="P432" i="53"/>
  <c r="I434" i="53"/>
  <c r="S432" i="53"/>
  <c r="I435" i="53"/>
  <c r="R432" i="53"/>
  <c r="M439" i="53"/>
  <c r="M438" i="53"/>
  <c r="M437" i="53"/>
  <c r="M433" i="53"/>
  <c r="M434" i="53"/>
  <c r="M435" i="53"/>
  <c r="I436" i="53"/>
  <c r="J436" i="53"/>
  <c r="N436" i="53"/>
  <c r="N438" i="53"/>
  <c r="J439" i="53"/>
  <c r="K448" i="53"/>
  <c r="K447" i="53"/>
  <c r="K443" i="53"/>
  <c r="K444" i="53"/>
  <c r="K445" i="53"/>
  <c r="O448" i="53"/>
  <c r="O447" i="53"/>
  <c r="O443" i="53"/>
  <c r="O444" i="53"/>
  <c r="O445" i="53"/>
  <c r="K417" i="53"/>
  <c r="O417" i="53"/>
  <c r="L418" i="53"/>
  <c r="K427" i="53"/>
  <c r="O427" i="53"/>
  <c r="L428" i="53"/>
  <c r="J435" i="53"/>
  <c r="N435" i="53"/>
  <c r="U435" i="53" s="1"/>
  <c r="K436" i="53"/>
  <c r="O436" i="53"/>
  <c r="L437" i="53"/>
  <c r="J438" i="53"/>
  <c r="O438" i="53"/>
  <c r="K439" i="53"/>
  <c r="O442" i="53"/>
  <c r="K446" i="53"/>
  <c r="L455" i="53"/>
  <c r="L451" i="53"/>
  <c r="L457" i="53"/>
  <c r="L456" i="53"/>
  <c r="L452" i="53"/>
  <c r="L453" i="53"/>
  <c r="P450" i="53"/>
  <c r="L454" i="53"/>
  <c r="J467" i="53"/>
  <c r="J463" i="53"/>
  <c r="J469" i="53"/>
  <c r="J468" i="53"/>
  <c r="J464" i="53"/>
  <c r="J465" i="53"/>
  <c r="N467" i="53"/>
  <c r="N463" i="53"/>
  <c r="U462" i="53"/>
  <c r="N469" i="53"/>
  <c r="N468" i="53"/>
  <c r="N464" i="53"/>
  <c r="N465" i="53"/>
  <c r="L476" i="53"/>
  <c r="L478" i="53"/>
  <c r="L477" i="53"/>
  <c r="L472" i="53"/>
  <c r="L474" i="53"/>
  <c r="L473" i="53"/>
  <c r="L475" i="53"/>
  <c r="P471" i="53"/>
  <c r="N434" i="53"/>
  <c r="K435" i="53"/>
  <c r="L436" i="53"/>
  <c r="K442" i="53"/>
  <c r="O446" i="53"/>
  <c r="T450" i="53"/>
  <c r="T471" i="53"/>
  <c r="K494" i="53"/>
  <c r="K495" i="53"/>
  <c r="K493" i="53"/>
  <c r="K485" i="53"/>
  <c r="K481" i="53"/>
  <c r="K492" i="53"/>
  <c r="K487" i="53"/>
  <c r="K486" i="53"/>
  <c r="K482" i="53"/>
  <c r="K490" i="53"/>
  <c r="K483" i="53"/>
  <c r="K484" i="53"/>
  <c r="S480" i="53"/>
  <c r="O494" i="53"/>
  <c r="O485" i="53"/>
  <c r="O481" i="53"/>
  <c r="O496" i="53"/>
  <c r="O493" i="53"/>
  <c r="O487" i="53"/>
  <c r="O486" i="53"/>
  <c r="O482" i="53"/>
  <c r="O495" i="53"/>
  <c r="O492" i="53"/>
  <c r="O490" i="53"/>
  <c r="O483" i="53"/>
  <c r="O484" i="53"/>
  <c r="O491" i="53"/>
  <c r="K496" i="53"/>
  <c r="L446" i="53"/>
  <c r="I447" i="53"/>
  <c r="M447" i="53"/>
  <c r="I448" i="53"/>
  <c r="M448" i="53"/>
  <c r="Q450" i="53"/>
  <c r="O452" i="53"/>
  <c r="I454" i="53"/>
  <c r="M454" i="53"/>
  <c r="J455" i="53"/>
  <c r="N455" i="53"/>
  <c r="K456" i="53"/>
  <c r="O456" i="53"/>
  <c r="K457" i="53"/>
  <c r="O457" i="53"/>
  <c r="S462" i="53"/>
  <c r="L463" i="53"/>
  <c r="I464" i="53"/>
  <c r="M464" i="53"/>
  <c r="K466" i="53"/>
  <c r="S466" i="53" s="1"/>
  <c r="O466" i="53"/>
  <c r="U466" i="53" s="1"/>
  <c r="L467" i="53"/>
  <c r="I468" i="53"/>
  <c r="M468" i="53"/>
  <c r="I469" i="53"/>
  <c r="M469" i="53"/>
  <c r="I478" i="53"/>
  <c r="I477" i="53"/>
  <c r="I474" i="53"/>
  <c r="M478" i="53"/>
  <c r="M477" i="53"/>
  <c r="M474" i="53"/>
  <c r="Q471" i="53"/>
  <c r="U471" i="53"/>
  <c r="J472" i="53"/>
  <c r="N472" i="53"/>
  <c r="K473" i="53"/>
  <c r="O473" i="53"/>
  <c r="K474" i="53"/>
  <c r="M476" i="53"/>
  <c r="L445" i="53"/>
  <c r="I446" i="53"/>
  <c r="M446" i="53"/>
  <c r="R450" i="53"/>
  <c r="K451" i="53"/>
  <c r="O451" i="53"/>
  <c r="I453" i="53"/>
  <c r="M453" i="53"/>
  <c r="K455" i="53"/>
  <c r="O455" i="53"/>
  <c r="P462" i="53"/>
  <c r="T462" i="53"/>
  <c r="I463" i="53"/>
  <c r="M463" i="53"/>
  <c r="K465" i="53"/>
  <c r="O465" i="53"/>
  <c r="I467" i="53"/>
  <c r="M467" i="53"/>
  <c r="J474" i="53"/>
  <c r="J475" i="53"/>
  <c r="N474" i="53"/>
  <c r="N475" i="53"/>
  <c r="R471" i="53"/>
  <c r="K472" i="53"/>
  <c r="O472" i="53"/>
  <c r="M475" i="53"/>
  <c r="N476" i="53"/>
  <c r="Q441" i="53"/>
  <c r="S450" i="53"/>
  <c r="I452" i="53"/>
  <c r="M452" i="53"/>
  <c r="I456" i="53"/>
  <c r="M456" i="53"/>
  <c r="Q462" i="53"/>
  <c r="K468" i="53"/>
  <c r="O468" i="53"/>
  <c r="K475" i="53"/>
  <c r="K476" i="53"/>
  <c r="O475" i="53"/>
  <c r="O476" i="53"/>
  <c r="S471" i="53"/>
  <c r="O474" i="53"/>
  <c r="J477" i="53"/>
  <c r="N478" i="53"/>
  <c r="T489" i="53"/>
  <c r="P489" i="53"/>
  <c r="S489" i="53"/>
  <c r="R489" i="53"/>
  <c r="I505" i="53"/>
  <c r="I501" i="53"/>
  <c r="T500" i="53"/>
  <c r="P500" i="53"/>
  <c r="V500" i="53" s="1"/>
  <c r="I507" i="53"/>
  <c r="I506" i="53"/>
  <c r="I503" i="53"/>
  <c r="R500" i="53"/>
  <c r="Q500" i="53"/>
  <c r="I504" i="53"/>
  <c r="I502" i="53"/>
  <c r="M505" i="53"/>
  <c r="M501" i="53"/>
  <c r="M503" i="53"/>
  <c r="M506" i="53"/>
  <c r="M504" i="53"/>
  <c r="M502" i="53"/>
  <c r="L496" i="53"/>
  <c r="L495" i="53"/>
  <c r="P480" i="53"/>
  <c r="V480" i="53" s="1"/>
  <c r="T480" i="53"/>
  <c r="I481" i="53"/>
  <c r="M481" i="53"/>
  <c r="J482" i="53"/>
  <c r="N482" i="53"/>
  <c r="L484" i="53"/>
  <c r="M485" i="53"/>
  <c r="J486" i="53"/>
  <c r="N486" i="53"/>
  <c r="J487" i="53"/>
  <c r="N487" i="53"/>
  <c r="L491" i="53"/>
  <c r="J492" i="53"/>
  <c r="M493" i="53"/>
  <c r="N494" i="53"/>
  <c r="I492" i="53"/>
  <c r="I494" i="53"/>
  <c r="M492" i="53"/>
  <c r="M494" i="53"/>
  <c r="Q480" i="53"/>
  <c r="U480" i="53"/>
  <c r="J481" i="53"/>
  <c r="N481" i="53"/>
  <c r="L483" i="53"/>
  <c r="I484" i="53"/>
  <c r="M484" i="53"/>
  <c r="L490" i="53"/>
  <c r="I491" i="53"/>
  <c r="M491" i="53"/>
  <c r="I493" i="53"/>
  <c r="I495" i="53"/>
  <c r="K503" i="53"/>
  <c r="K507" i="53"/>
  <c r="K506" i="53"/>
  <c r="K504" i="53"/>
  <c r="K505" i="53"/>
  <c r="K501" i="53"/>
  <c r="O503" i="53"/>
  <c r="O504" i="53"/>
  <c r="O507" i="53"/>
  <c r="O506" i="53"/>
  <c r="O505" i="53"/>
  <c r="U505" i="53" s="1"/>
  <c r="O501" i="53"/>
  <c r="V514" i="53"/>
  <c r="J493" i="53"/>
  <c r="J496" i="53"/>
  <c r="J495" i="53"/>
  <c r="N493" i="53"/>
  <c r="N496" i="53"/>
  <c r="N495" i="53"/>
  <c r="R480" i="53"/>
  <c r="J484" i="53"/>
  <c r="N484" i="53"/>
  <c r="L486" i="53"/>
  <c r="L487" i="53"/>
  <c r="I490" i="53"/>
  <c r="M490" i="53"/>
  <c r="J491" i="53"/>
  <c r="N491" i="53"/>
  <c r="U491" i="53" s="1"/>
  <c r="L492" i="53"/>
  <c r="J494" i="53"/>
  <c r="I496" i="53"/>
  <c r="V510" i="53"/>
  <c r="J507" i="53"/>
  <c r="J506" i="53"/>
  <c r="N507" i="53"/>
  <c r="N506" i="53"/>
  <c r="L502" i="53"/>
  <c r="J504" i="53"/>
  <c r="N504" i="53"/>
  <c r="T511" i="53"/>
  <c r="P511" i="53"/>
  <c r="S511" i="53"/>
  <c r="R511" i="53"/>
  <c r="V513" i="53"/>
  <c r="X513" i="53" s="1"/>
  <c r="Q520" i="53"/>
  <c r="R521" i="53"/>
  <c r="U521" i="53"/>
  <c r="V522" i="53"/>
  <c r="Q528" i="53"/>
  <c r="R529" i="53"/>
  <c r="U529" i="53"/>
  <c r="R532" i="53"/>
  <c r="W518" i="53"/>
  <c r="V518" i="53"/>
  <c r="X518" i="53" s="1"/>
  <c r="T519" i="53"/>
  <c r="P519" i="53"/>
  <c r="S519" i="53"/>
  <c r="R519" i="53"/>
  <c r="P522" i="53"/>
  <c r="T523" i="53"/>
  <c r="P523" i="53"/>
  <c r="S523" i="53"/>
  <c r="R523" i="53"/>
  <c r="T529" i="53"/>
  <c r="P529" i="53"/>
  <c r="V529" i="53"/>
  <c r="P530" i="53"/>
  <c r="V530" i="53" s="1"/>
  <c r="X530" i="53" s="1"/>
  <c r="J502" i="53"/>
  <c r="N502" i="53"/>
  <c r="U502" i="53" s="1"/>
  <c r="L504" i="53"/>
  <c r="L506" i="53"/>
  <c r="Q513" i="53"/>
  <c r="S522" i="53"/>
  <c r="S529" i="53"/>
  <c r="S530" i="53"/>
  <c r="T531" i="53"/>
  <c r="P531" i="53"/>
  <c r="S531" i="53"/>
  <c r="R531" i="53"/>
  <c r="Q510" i="53"/>
  <c r="W510" i="53" s="1"/>
  <c r="U510" i="53"/>
  <c r="X510" i="53" s="1"/>
  <c r="S512" i="53"/>
  <c r="P513" i="53"/>
  <c r="T513" i="53"/>
  <c r="Q514" i="53"/>
  <c r="W514" i="53" s="1"/>
  <c r="U514" i="53"/>
  <c r="X514" i="53" s="1"/>
  <c r="S520" i="53"/>
  <c r="P521" i="53"/>
  <c r="T521" i="53"/>
  <c r="Q522" i="53"/>
  <c r="U522" i="53"/>
  <c r="Q530" i="53"/>
  <c r="R510" i="53"/>
  <c r="P512" i="53"/>
  <c r="T512" i="53"/>
  <c r="P520" i="53"/>
  <c r="T520" i="53"/>
  <c r="R522" i="53"/>
  <c r="P528" i="53"/>
  <c r="T528" i="53"/>
  <c r="R530" i="53"/>
  <c r="P532" i="53"/>
  <c r="T532" i="53"/>
  <c r="S283" i="62" l="1"/>
  <c r="T283" i="62"/>
  <c r="R283" i="62"/>
  <c r="Q283" i="62"/>
  <c r="P283" i="62"/>
  <c r="V283" i="62" s="1"/>
  <c r="S238" i="62"/>
  <c r="R238" i="62"/>
  <c r="Q238" i="62"/>
  <c r="P238" i="62"/>
  <c r="V238" i="62" s="1"/>
  <c r="T238" i="62"/>
  <c r="Q298" i="62"/>
  <c r="R299" i="62"/>
  <c r="S284" i="62"/>
  <c r="Q284" i="62"/>
  <c r="T285" i="62"/>
  <c r="S300" i="62"/>
  <c r="S285" i="62"/>
  <c r="Q247" i="62"/>
  <c r="R278" i="62"/>
  <c r="Q291" i="62"/>
  <c r="T292" i="62"/>
  <c r="R279" i="62"/>
  <c r="T252" i="62"/>
  <c r="R228" i="62"/>
  <c r="P240" i="62"/>
  <c r="V240" i="62" s="1"/>
  <c r="R287" i="62"/>
  <c r="T286" i="62"/>
  <c r="Q287" i="62"/>
  <c r="S287" i="62"/>
  <c r="P287" i="62"/>
  <c r="V287" i="62" s="1"/>
  <c r="S255" i="62"/>
  <c r="R255" i="62"/>
  <c r="T254" i="62"/>
  <c r="P255" i="62"/>
  <c r="V255" i="62" s="1"/>
  <c r="Q255" i="62"/>
  <c r="R248" i="62"/>
  <c r="T247" i="62"/>
  <c r="S248" i="62"/>
  <c r="Q248" i="62"/>
  <c r="P248" i="62"/>
  <c r="S229" i="62"/>
  <c r="R229" i="62"/>
  <c r="T228" i="62"/>
  <c r="Q229" i="62"/>
  <c r="P229" i="62"/>
  <c r="S298" i="62"/>
  <c r="S299" i="62"/>
  <c r="R286" i="62"/>
  <c r="P286" i="62"/>
  <c r="V286" i="62" s="1"/>
  <c r="P285" i="62"/>
  <c r="R247" i="62"/>
  <c r="S278" i="62"/>
  <c r="P291" i="62"/>
  <c r="V291" i="62" s="1"/>
  <c r="R293" i="62"/>
  <c r="T278" i="62"/>
  <c r="Q279" i="62"/>
  <c r="R252" i="62"/>
  <c r="S228" i="62"/>
  <c r="Q240" i="62"/>
  <c r="U301" i="62"/>
  <c r="Q256" i="62"/>
  <c r="T255" i="62"/>
  <c r="P256" i="62"/>
  <c r="V256" i="62" s="1"/>
  <c r="S256" i="62"/>
  <c r="R256" i="62"/>
  <c r="Q242" i="62"/>
  <c r="T241" i="62"/>
  <c r="P242" i="62"/>
  <c r="V242" i="62" s="1"/>
  <c r="S242" i="62"/>
  <c r="R242" i="62"/>
  <c r="U284" i="62"/>
  <c r="U299" i="62"/>
  <c r="U287" i="62"/>
  <c r="U283" i="62"/>
  <c r="V277" i="62"/>
  <c r="Q297" i="62"/>
  <c r="R297" i="62"/>
  <c r="T297" i="62"/>
  <c r="P297" i="62"/>
  <c r="V297" i="62" s="1"/>
  <c r="S297" i="62"/>
  <c r="S280" i="62"/>
  <c r="R280" i="62"/>
  <c r="T279" i="62"/>
  <c r="Q280" i="62"/>
  <c r="P280" i="62"/>
  <c r="V280" i="62" s="1"/>
  <c r="U277" i="62"/>
  <c r="U263" i="62"/>
  <c r="S249" i="62"/>
  <c r="P249" i="62"/>
  <c r="V249" i="62" s="1"/>
  <c r="R249" i="62"/>
  <c r="Q249" i="62"/>
  <c r="T248" i="62"/>
  <c r="Q245" i="62"/>
  <c r="T245" i="62"/>
  <c r="P245" i="62"/>
  <c r="V245" i="62" s="1"/>
  <c r="R245" i="62"/>
  <c r="S245" i="62"/>
  <c r="P230" i="62"/>
  <c r="V230" i="62" s="1"/>
  <c r="S230" i="62"/>
  <c r="R230" i="62"/>
  <c r="Q230" i="62"/>
  <c r="T229" i="62"/>
  <c r="R226" i="62"/>
  <c r="Q226" i="62"/>
  <c r="T226" i="62"/>
  <c r="P226" i="62"/>
  <c r="V226" i="62" s="1"/>
  <c r="S226" i="62"/>
  <c r="R246" i="62"/>
  <c r="S246" i="62"/>
  <c r="Q246" i="62"/>
  <c r="T246" i="62"/>
  <c r="P246" i="62"/>
  <c r="V246" i="62" s="1"/>
  <c r="Q239" i="62"/>
  <c r="T239" i="62"/>
  <c r="P239" i="62"/>
  <c r="V239" i="62" s="1"/>
  <c r="S239" i="62"/>
  <c r="R239" i="62"/>
  <c r="S227" i="62"/>
  <c r="R227" i="62"/>
  <c r="Q227" i="62"/>
  <c r="T227" i="62"/>
  <c r="P227" i="62"/>
  <c r="V227" i="62" s="1"/>
  <c r="P298" i="62"/>
  <c r="V298" i="62" s="1"/>
  <c r="R298" i="62"/>
  <c r="P299" i="62"/>
  <c r="V299" i="62" s="1"/>
  <c r="P284" i="62"/>
  <c r="V284" i="62" s="1"/>
  <c r="Q286" i="62"/>
  <c r="T299" i="62"/>
  <c r="Q285" i="62"/>
  <c r="S247" i="62"/>
  <c r="S292" i="62"/>
  <c r="Q278" i="62"/>
  <c r="R291" i="62"/>
  <c r="T291" i="62"/>
  <c r="S293" i="62"/>
  <c r="Q277" i="62"/>
  <c r="S279" i="62"/>
  <c r="P252" i="62"/>
  <c r="V252" i="62" s="1"/>
  <c r="P228" i="62"/>
  <c r="V228" i="62" s="1"/>
  <c r="R240" i="62"/>
  <c r="P301" i="62"/>
  <c r="V301" i="62" s="1"/>
  <c r="S301" i="62"/>
  <c r="R301" i="62"/>
  <c r="T300" i="62"/>
  <c r="Q301" i="62"/>
  <c r="Q294" i="62"/>
  <c r="T293" i="62"/>
  <c r="P294" i="62"/>
  <c r="V294" i="62" s="1"/>
  <c r="R294" i="62"/>
  <c r="S294" i="62"/>
  <c r="T276" i="62"/>
  <c r="P276" i="62"/>
  <c r="V276" i="62" s="1"/>
  <c r="S276" i="62"/>
  <c r="Q276" i="62"/>
  <c r="R276" i="62"/>
  <c r="V248" i="62"/>
  <c r="V229" i="62"/>
  <c r="U298" i="62"/>
  <c r="R290" i="62"/>
  <c r="Q290" i="62"/>
  <c r="S290" i="62"/>
  <c r="T290" i="62"/>
  <c r="P290" i="62"/>
  <c r="V290" i="62" s="1"/>
  <c r="V285" i="62"/>
  <c r="S262" i="62"/>
  <c r="R260" i="62"/>
  <c r="Q254" i="62"/>
  <c r="P254" i="62"/>
  <c r="V254" i="62" s="1"/>
  <c r="S254" i="62"/>
  <c r="R254" i="62"/>
  <c r="P241" i="62"/>
  <c r="V241" i="62" s="1"/>
  <c r="S241" i="62"/>
  <c r="R241" i="62"/>
  <c r="T240" i="62"/>
  <c r="Q241" i="62"/>
  <c r="Q261" i="62"/>
  <c r="T253" i="62"/>
  <c r="P253" i="62"/>
  <c r="V253" i="62" s="1"/>
  <c r="S253" i="62"/>
  <c r="R253" i="62"/>
  <c r="Q253" i="62"/>
  <c r="P300" i="62"/>
  <c r="V300" i="62" s="1"/>
  <c r="Q293" i="62"/>
  <c r="Q252" i="62"/>
  <c r="U241" i="62"/>
  <c r="T261" i="62"/>
  <c r="T260" i="62"/>
  <c r="R261" i="62"/>
  <c r="P260" i="62"/>
  <c r="V260" i="62" s="1"/>
  <c r="R262" i="62"/>
  <c r="Q262" i="62"/>
  <c r="Q260" i="62"/>
  <c r="S261" i="62"/>
  <c r="P262" i="62"/>
  <c r="V262" i="62" s="1"/>
  <c r="S260" i="62"/>
  <c r="R263" i="62"/>
  <c r="Q263" i="62"/>
  <c r="T262" i="62"/>
  <c r="P263" i="62"/>
  <c r="V263" i="62" s="1"/>
  <c r="S263" i="62"/>
  <c r="T259" i="62"/>
  <c r="P259" i="62"/>
  <c r="V259" i="62" s="1"/>
  <c r="S259" i="62"/>
  <c r="R259" i="62"/>
  <c r="Q259" i="62"/>
  <c r="Q385" i="62"/>
  <c r="T384" i="62"/>
  <c r="P385" i="62"/>
  <c r="V385" i="62" s="1"/>
  <c r="X381" i="62" s="1"/>
  <c r="R385" i="62"/>
  <c r="S384" i="62"/>
  <c r="R355" i="62"/>
  <c r="Q403" i="62"/>
  <c r="T402" i="62"/>
  <c r="P403" i="62"/>
  <c r="V403" i="62" s="1"/>
  <c r="X399" i="62" s="1"/>
  <c r="S402" i="62"/>
  <c r="R403" i="62"/>
  <c r="Q346" i="62"/>
  <c r="T345" i="62"/>
  <c r="P346" i="62"/>
  <c r="V346" i="62" s="1"/>
  <c r="X345" i="62" s="1"/>
  <c r="S345" i="62"/>
  <c r="R346" i="62"/>
  <c r="X303" i="62"/>
  <c r="X282" i="62"/>
  <c r="P355" i="62"/>
  <c r="V355" i="62" s="1"/>
  <c r="X354" i="62" s="1"/>
  <c r="S354" i="62"/>
  <c r="X289" i="62"/>
  <c r="X275" i="62"/>
  <c r="S336" i="62"/>
  <c r="R337" i="62"/>
  <c r="P337" i="62"/>
  <c r="V337" i="62" s="1"/>
  <c r="X336" i="62" s="1"/>
  <c r="Q337" i="62"/>
  <c r="T336" i="62"/>
  <c r="S317" i="62"/>
  <c r="R318" i="62"/>
  <c r="T317" i="62"/>
  <c r="Q318" i="62"/>
  <c r="P318" i="62"/>
  <c r="V318" i="62" s="1"/>
  <c r="X318" i="62" s="1"/>
  <c r="X296" i="62"/>
  <c r="T354" i="62"/>
  <c r="Q364" i="62"/>
  <c r="T363" i="62"/>
  <c r="P364" i="62"/>
  <c r="V364" i="62" s="1"/>
  <c r="X363" i="62" s="1"/>
  <c r="S363" i="62"/>
  <c r="R364" i="62"/>
  <c r="Q327" i="62"/>
  <c r="T326" i="62"/>
  <c r="P327" i="62"/>
  <c r="V327" i="62" s="1"/>
  <c r="X327" i="62" s="1"/>
  <c r="R327" i="62"/>
  <c r="S326" i="62"/>
  <c r="X431" i="62"/>
  <c r="W438" i="62"/>
  <c r="W429" i="62"/>
  <c r="W420" i="62"/>
  <c r="U191" i="62"/>
  <c r="U162" i="62"/>
  <c r="U145" i="62"/>
  <c r="U110" i="62"/>
  <c r="U177" i="62"/>
  <c r="AG176" i="62"/>
  <c r="U152" i="62"/>
  <c r="U184" i="62"/>
  <c r="U129" i="62"/>
  <c r="U105" i="62"/>
  <c r="U82" i="62"/>
  <c r="AC42" i="62"/>
  <c r="AA42" i="62"/>
  <c r="AG42" i="62"/>
  <c r="U66" i="62"/>
  <c r="AG66" i="62"/>
  <c r="AB42" i="62"/>
  <c r="V42" i="62"/>
  <c r="AD42" i="62" s="1"/>
  <c r="AE42" i="62"/>
  <c r="U58" i="62"/>
  <c r="X439" i="62"/>
  <c r="U27" i="62"/>
  <c r="U340" i="62"/>
  <c r="X430" i="62"/>
  <c r="U13" i="62"/>
  <c r="X422" i="62"/>
  <c r="X423" i="62"/>
  <c r="U52" i="62"/>
  <c r="X441" i="62"/>
  <c r="U60" i="62"/>
  <c r="X421" i="62"/>
  <c r="X419" i="62"/>
  <c r="U72" i="62"/>
  <c r="U67" i="62"/>
  <c r="U45" i="62"/>
  <c r="U51" i="62"/>
  <c r="X437" i="62"/>
  <c r="X247" i="62"/>
  <c r="U98" i="62"/>
  <c r="U65" i="62"/>
  <c r="U73" i="62"/>
  <c r="U169" i="62"/>
  <c r="U59" i="62"/>
  <c r="U6" i="62"/>
  <c r="U26" i="62"/>
  <c r="U130" i="62"/>
  <c r="U109" i="62"/>
  <c r="U20" i="62"/>
  <c r="D530" i="53"/>
  <c r="E444" i="53"/>
  <c r="D406" i="53"/>
  <c r="J83" i="60"/>
  <c r="U463" i="53"/>
  <c r="U418" i="53"/>
  <c r="U338" i="53"/>
  <c r="X310" i="53"/>
  <c r="U313" i="53"/>
  <c r="U265" i="53"/>
  <c r="J75" i="60"/>
  <c r="R381" i="62"/>
  <c r="Q377" i="62"/>
  <c r="Q162" i="62"/>
  <c r="X428" i="62"/>
  <c r="W434" i="62"/>
  <c r="W430" i="62"/>
  <c r="U135" i="62"/>
  <c r="U83" i="62"/>
  <c r="X438" i="62"/>
  <c r="W422" i="62"/>
  <c r="W439" i="62"/>
  <c r="U377" i="62"/>
  <c r="P347" i="62"/>
  <c r="V347" i="62" s="1"/>
  <c r="Q358" i="62"/>
  <c r="U357" i="62"/>
  <c r="X307" i="62"/>
  <c r="X240" i="62"/>
  <c r="S221" i="62"/>
  <c r="Q222" i="62"/>
  <c r="U21" i="62"/>
  <c r="Q19" i="62"/>
  <c r="U11" i="62"/>
  <c r="W442" i="62"/>
  <c r="U415" i="62"/>
  <c r="S405" i="62"/>
  <c r="Q378" i="62"/>
  <c r="Q357" i="62"/>
  <c r="T330" i="62"/>
  <c r="R200" i="62"/>
  <c r="S153" i="62"/>
  <c r="S149" i="62"/>
  <c r="R131" i="62"/>
  <c r="U84" i="62"/>
  <c r="R13" i="62"/>
  <c r="Q201" i="62"/>
  <c r="W431" i="62"/>
  <c r="W424" i="62"/>
  <c r="U416" i="62"/>
  <c r="U125" i="62"/>
  <c r="X285" i="62"/>
  <c r="U43" i="62"/>
  <c r="U44" i="62"/>
  <c r="U47" i="62"/>
  <c r="U53" i="62"/>
  <c r="P399" i="62"/>
  <c r="V399" i="62" s="1"/>
  <c r="R365" i="62"/>
  <c r="U419" i="62"/>
  <c r="R415" i="62"/>
  <c r="Q395" i="62"/>
  <c r="T405" i="62"/>
  <c r="P396" i="62"/>
  <c r="V396" i="62" s="1"/>
  <c r="P389" i="62"/>
  <c r="V389" i="62" s="1"/>
  <c r="U341" i="62"/>
  <c r="S321" i="62"/>
  <c r="T149" i="62"/>
  <c r="U131" i="62"/>
  <c r="U74" i="62"/>
  <c r="T84" i="62"/>
  <c r="T36" i="62"/>
  <c r="S19" i="62"/>
  <c r="U128" i="62"/>
  <c r="R208" i="62"/>
  <c r="X292" i="62"/>
  <c r="W425" i="62"/>
  <c r="W433" i="62"/>
  <c r="Q54" i="62"/>
  <c r="T54" i="62"/>
  <c r="P54" i="62"/>
  <c r="V54" i="62" s="1"/>
  <c r="S54" i="62"/>
  <c r="R54" i="62"/>
  <c r="U418" i="62"/>
  <c r="T398" i="62"/>
  <c r="T415" i="62"/>
  <c r="U399" i="62"/>
  <c r="U395" i="62"/>
  <c r="Q388" i="62"/>
  <c r="P357" i="62"/>
  <c r="V357" i="62" s="1"/>
  <c r="T358" i="62"/>
  <c r="S207" i="62"/>
  <c r="Q142" i="62"/>
  <c r="P162" i="62"/>
  <c r="T153" i="62"/>
  <c r="T131" i="62"/>
  <c r="U91" i="62"/>
  <c r="R61" i="62"/>
  <c r="U55" i="62"/>
  <c r="U24" i="62"/>
  <c r="R26" i="62"/>
  <c r="U113" i="62"/>
  <c r="S55" i="62"/>
  <c r="R55" i="62"/>
  <c r="Q55" i="62"/>
  <c r="T55" i="62"/>
  <c r="P55" i="62"/>
  <c r="V55" i="62" s="1"/>
  <c r="T26" i="62"/>
  <c r="Q208" i="62"/>
  <c r="R347" i="62"/>
  <c r="R396" i="62"/>
  <c r="U54" i="62"/>
  <c r="W443" i="62"/>
  <c r="X432" i="62"/>
  <c r="W423" i="62"/>
  <c r="W440" i="62"/>
  <c r="P379" i="62"/>
  <c r="V379" i="62" s="1"/>
  <c r="X375" i="62" s="1"/>
  <c r="R331" i="62"/>
  <c r="U360" i="62"/>
  <c r="T318" i="62"/>
  <c r="R52" i="62"/>
  <c r="Q52" i="62"/>
  <c r="T52" i="62"/>
  <c r="P52" i="62"/>
  <c r="S52" i="62"/>
  <c r="S44" i="62"/>
  <c r="R44" i="62"/>
  <c r="Q44" i="62"/>
  <c r="T44" i="62"/>
  <c r="P44" i="62"/>
  <c r="R68" i="62"/>
  <c r="U46" i="62"/>
  <c r="Q13" i="62"/>
  <c r="AD12" i="62" s="1"/>
  <c r="T47" i="62"/>
  <c r="P47" i="62"/>
  <c r="S47" i="62"/>
  <c r="R47" i="62"/>
  <c r="Q47" i="62"/>
  <c r="S53" i="62"/>
  <c r="R53" i="62"/>
  <c r="Q53" i="62"/>
  <c r="T53" i="62"/>
  <c r="P53" i="62"/>
  <c r="Q43" i="62"/>
  <c r="T43" i="62"/>
  <c r="P43" i="62"/>
  <c r="S43" i="62"/>
  <c r="R43" i="62"/>
  <c r="S84" i="62"/>
  <c r="Q207" i="62"/>
  <c r="T346" i="62"/>
  <c r="T395" i="62"/>
  <c r="W441" i="62"/>
  <c r="W421" i="62"/>
  <c r="W42" i="62"/>
  <c r="V425" i="62"/>
  <c r="X420" i="62" s="1"/>
  <c r="Q112" i="62"/>
  <c r="S46" i="62"/>
  <c r="R46" i="62"/>
  <c r="Q46" i="62"/>
  <c r="T46" i="62"/>
  <c r="P46" i="62"/>
  <c r="S75" i="62"/>
  <c r="Q45" i="62"/>
  <c r="T45" i="62"/>
  <c r="P45" i="62"/>
  <c r="V45" i="62" s="1"/>
  <c r="S45" i="62"/>
  <c r="R45" i="62"/>
  <c r="T51" i="62"/>
  <c r="P51" i="62"/>
  <c r="V51" i="62" s="1"/>
  <c r="S51" i="62"/>
  <c r="R51" i="62"/>
  <c r="Q51" i="62"/>
  <c r="W432" i="62"/>
  <c r="V434" i="62"/>
  <c r="X429" i="62" s="1"/>
  <c r="V445" i="62"/>
  <c r="X440" i="62" s="1"/>
  <c r="R419" i="62"/>
  <c r="Q419" i="62"/>
  <c r="T418" i="62"/>
  <c r="P419" i="62"/>
  <c r="V419" i="62" s="1"/>
  <c r="X414" i="62" s="1"/>
  <c r="S418" i="62"/>
  <c r="Q418" i="62"/>
  <c r="T417" i="62"/>
  <c r="P418" i="62"/>
  <c r="R418" i="62"/>
  <c r="S417" i="62"/>
  <c r="Q416" i="62"/>
  <c r="S414" i="62"/>
  <c r="T416" i="62"/>
  <c r="P417" i="62"/>
  <c r="V417" i="62" s="1"/>
  <c r="S416" i="62"/>
  <c r="R417" i="62"/>
  <c r="Q417" i="62"/>
  <c r="S415" i="62"/>
  <c r="R416" i="62"/>
  <c r="P415" i="62"/>
  <c r="P416" i="62"/>
  <c r="Q415" i="62"/>
  <c r="T414" i="62"/>
  <c r="U417" i="62"/>
  <c r="U406" i="62"/>
  <c r="Q396" i="62"/>
  <c r="Q406" i="62"/>
  <c r="R399" i="62"/>
  <c r="Q399" i="62"/>
  <c r="P395" i="62"/>
  <c r="V395" i="62" s="1"/>
  <c r="T406" i="62"/>
  <c r="P407" i="62"/>
  <c r="V407" i="62" s="1"/>
  <c r="X403" i="62" s="1"/>
  <c r="Q407" i="62"/>
  <c r="S406" i="62"/>
  <c r="R407" i="62"/>
  <c r="U398" i="62"/>
  <c r="S395" i="62"/>
  <c r="P406" i="62"/>
  <c r="R406" i="62"/>
  <c r="S398" i="62"/>
  <c r="T394" i="62"/>
  <c r="S394" i="62"/>
  <c r="U404" i="62"/>
  <c r="T397" i="62"/>
  <c r="P398" i="62"/>
  <c r="V398" i="62" s="1"/>
  <c r="S397" i="62"/>
  <c r="Q398" i="62"/>
  <c r="R398" i="62"/>
  <c r="T403" i="62"/>
  <c r="P404" i="62"/>
  <c r="V404" i="62" s="1"/>
  <c r="Q404" i="62"/>
  <c r="S403" i="62"/>
  <c r="R404" i="62"/>
  <c r="U396" i="62"/>
  <c r="R397" i="62"/>
  <c r="Q397" i="62"/>
  <c r="T396" i="62"/>
  <c r="P397" i="62"/>
  <c r="V397" i="62" s="1"/>
  <c r="X393" i="62" s="1"/>
  <c r="S396" i="62"/>
  <c r="Q405" i="62"/>
  <c r="T404" i="62"/>
  <c r="P405" i="62"/>
  <c r="R405" i="62"/>
  <c r="S404" i="62"/>
  <c r="R408" i="62"/>
  <c r="Q408" i="62"/>
  <c r="T407" i="62"/>
  <c r="P408" i="62"/>
  <c r="V408" i="62" s="1"/>
  <c r="X404" i="62" s="1"/>
  <c r="S407" i="62"/>
  <c r="R395" i="62"/>
  <c r="Q386" i="62"/>
  <c r="R386" i="62"/>
  <c r="T385" i="62"/>
  <c r="P386" i="62"/>
  <c r="S385" i="62"/>
  <c r="T388" i="62"/>
  <c r="S388" i="62"/>
  <c r="S387" i="62"/>
  <c r="S386" i="62"/>
  <c r="T386" i="62"/>
  <c r="R387" i="62"/>
  <c r="Q387" i="62"/>
  <c r="P387" i="62"/>
  <c r="T389" i="62"/>
  <c r="P390" i="62"/>
  <c r="S389" i="62"/>
  <c r="R390" i="62"/>
  <c r="Q390" i="62"/>
  <c r="Q389" i="62"/>
  <c r="P388" i="62"/>
  <c r="V388" i="62" s="1"/>
  <c r="X384" i="62" s="1"/>
  <c r="R389" i="62"/>
  <c r="U389" i="62"/>
  <c r="T387" i="62"/>
  <c r="R388" i="62"/>
  <c r="P377" i="62"/>
  <c r="V377" i="62" s="1"/>
  <c r="T380" i="62"/>
  <c r="S377" i="62"/>
  <c r="R378" i="62"/>
  <c r="R379" i="62"/>
  <c r="T379" i="62"/>
  <c r="P380" i="62"/>
  <c r="Q380" i="62"/>
  <c r="S379" i="62"/>
  <c r="R380" i="62"/>
  <c r="R377" i="62"/>
  <c r="T376" i="62"/>
  <c r="S380" i="62"/>
  <c r="P378" i="62"/>
  <c r="V378" i="62" s="1"/>
  <c r="T378" i="62"/>
  <c r="S378" i="62"/>
  <c r="S376" i="62"/>
  <c r="Q381" i="62"/>
  <c r="T377" i="62"/>
  <c r="Q379" i="62"/>
  <c r="P381" i="62"/>
  <c r="V381" i="62" s="1"/>
  <c r="X377" i="62" s="1"/>
  <c r="U378" i="62"/>
  <c r="T368" i="62"/>
  <c r="P369" i="62"/>
  <c r="S368" i="62"/>
  <c r="R369" i="62"/>
  <c r="Q369" i="62"/>
  <c r="Q367" i="62"/>
  <c r="T366" i="62"/>
  <c r="P367" i="62"/>
  <c r="V367" i="62" s="1"/>
  <c r="S366" i="62"/>
  <c r="R367" i="62"/>
  <c r="S364" i="62"/>
  <c r="Q365" i="62"/>
  <c r="S365" i="62"/>
  <c r="R366" i="62"/>
  <c r="T365" i="62"/>
  <c r="Q366" i="62"/>
  <c r="P366" i="62"/>
  <c r="P365" i="62"/>
  <c r="U367" i="62"/>
  <c r="U368" i="62"/>
  <c r="T364" i="62"/>
  <c r="U365" i="62"/>
  <c r="S367" i="62"/>
  <c r="T367" i="62"/>
  <c r="R368" i="62"/>
  <c r="P368" i="62"/>
  <c r="Q368" i="62"/>
  <c r="R360" i="62"/>
  <c r="P360" i="62"/>
  <c r="V360" i="62" s="1"/>
  <c r="S359" i="62"/>
  <c r="Q360" i="62"/>
  <c r="T359" i="62"/>
  <c r="R359" i="62"/>
  <c r="S357" i="62"/>
  <c r="T356" i="62"/>
  <c r="S358" i="62"/>
  <c r="T357" i="62"/>
  <c r="R357" i="62"/>
  <c r="P359" i="62"/>
  <c r="P358" i="62"/>
  <c r="R358" i="62"/>
  <c r="S356" i="62"/>
  <c r="S355" i="62"/>
  <c r="Q356" i="62"/>
  <c r="P356" i="62"/>
  <c r="V356" i="62" s="1"/>
  <c r="X355" i="62" s="1"/>
  <c r="R356" i="62"/>
  <c r="T355" i="62"/>
  <c r="W354" i="62" s="1"/>
  <c r="Q359" i="62"/>
  <c r="S350" i="62"/>
  <c r="T350" i="62"/>
  <c r="R351" i="62"/>
  <c r="P351" i="62"/>
  <c r="V351" i="62" s="1"/>
  <c r="Q351" i="62"/>
  <c r="T348" i="62"/>
  <c r="P349" i="62"/>
  <c r="V349" i="62" s="1"/>
  <c r="X348" i="62" s="1"/>
  <c r="Q349" i="62"/>
  <c r="S348" i="62"/>
  <c r="R349" i="62"/>
  <c r="R350" i="62"/>
  <c r="Q350" i="62"/>
  <c r="T349" i="62"/>
  <c r="P350" i="62"/>
  <c r="S349" i="62"/>
  <c r="Q347" i="62"/>
  <c r="R348" i="62"/>
  <c r="Q348" i="62"/>
  <c r="T347" i="62"/>
  <c r="P348" i="62"/>
  <c r="S347" i="62"/>
  <c r="U351" i="62"/>
  <c r="S346" i="62"/>
  <c r="U347" i="62"/>
  <c r="U338" i="62"/>
  <c r="Q342" i="62"/>
  <c r="T341" i="62"/>
  <c r="P342" i="62"/>
  <c r="V342" i="62" s="1"/>
  <c r="S341" i="62"/>
  <c r="R342" i="62"/>
  <c r="Q340" i="62"/>
  <c r="T339" i="62"/>
  <c r="P340" i="62"/>
  <c r="V340" i="62" s="1"/>
  <c r="R340" i="62"/>
  <c r="S339" i="62"/>
  <c r="U342" i="62"/>
  <c r="T338" i="62"/>
  <c r="P339" i="62"/>
  <c r="S338" i="62"/>
  <c r="Q339" i="62"/>
  <c r="R339" i="62"/>
  <c r="R338" i="62"/>
  <c r="Q338" i="62"/>
  <c r="T337" i="62"/>
  <c r="P338" i="62"/>
  <c r="V338" i="62" s="1"/>
  <c r="S337" i="62"/>
  <c r="S340" i="62"/>
  <c r="R341" i="62"/>
  <c r="T340" i="62"/>
  <c r="Q341" i="62"/>
  <c r="P341" i="62"/>
  <c r="Q329" i="62"/>
  <c r="T328" i="62"/>
  <c r="P329" i="62"/>
  <c r="S328" i="62"/>
  <c r="R329" i="62"/>
  <c r="S330" i="62"/>
  <c r="Q331" i="62"/>
  <c r="S327" i="62"/>
  <c r="P328" i="62"/>
  <c r="R328" i="62"/>
  <c r="Q328" i="62"/>
  <c r="T327" i="62"/>
  <c r="U332" i="62"/>
  <c r="P331" i="62"/>
  <c r="R332" i="62"/>
  <c r="P332" i="62"/>
  <c r="Q332" i="62"/>
  <c r="T331" i="62"/>
  <c r="S331" i="62"/>
  <c r="S329" i="62"/>
  <c r="P330" i="62"/>
  <c r="V330" i="62" s="1"/>
  <c r="X330" i="62" s="1"/>
  <c r="R330" i="62"/>
  <c r="Q330" i="62"/>
  <c r="T329" i="62"/>
  <c r="T322" i="62"/>
  <c r="P323" i="62"/>
  <c r="V323" i="62" s="1"/>
  <c r="X323" i="62" s="1"/>
  <c r="S322" i="62"/>
  <c r="R323" i="62"/>
  <c r="Q323" i="62"/>
  <c r="P322" i="62"/>
  <c r="R322" i="62"/>
  <c r="S318" i="62"/>
  <c r="Q319" i="62"/>
  <c r="T321" i="62"/>
  <c r="R319" i="62"/>
  <c r="T320" i="62"/>
  <c r="P321" i="62"/>
  <c r="S320" i="62"/>
  <c r="Q321" i="62"/>
  <c r="R321" i="62"/>
  <c r="Q322" i="62"/>
  <c r="P319" i="62"/>
  <c r="V319" i="62" s="1"/>
  <c r="X319" i="62" s="1"/>
  <c r="S319" i="62"/>
  <c r="R320" i="62"/>
  <c r="T319" i="62"/>
  <c r="Q320" i="62"/>
  <c r="P320" i="62"/>
  <c r="X306" i="62"/>
  <c r="X297" i="62"/>
  <c r="X267" i="62"/>
  <c r="X269" i="62"/>
  <c r="X261" i="62"/>
  <c r="X249" i="62"/>
  <c r="X245" i="62"/>
  <c r="X228" i="62"/>
  <c r="W225" i="62"/>
  <c r="W237" i="62"/>
  <c r="U222" i="62"/>
  <c r="Q221" i="62"/>
  <c r="P222" i="62"/>
  <c r="V222" i="62" s="1"/>
  <c r="S223" i="62"/>
  <c r="R223" i="62"/>
  <c r="T222" i="62"/>
  <c r="Q223" i="62"/>
  <c r="P223" i="62"/>
  <c r="V223" i="62" s="1"/>
  <c r="X223" i="62" s="1"/>
  <c r="R220" i="62"/>
  <c r="Q220" i="62"/>
  <c r="T220" i="62"/>
  <c r="P220" i="62"/>
  <c r="S220" i="62"/>
  <c r="P221" i="62"/>
  <c r="T221" i="62"/>
  <c r="R221" i="62"/>
  <c r="R222" i="62"/>
  <c r="Q219" i="62"/>
  <c r="T219" i="62"/>
  <c r="P219" i="62"/>
  <c r="V219" i="62" s="1"/>
  <c r="X219" i="62" s="1"/>
  <c r="S219" i="62"/>
  <c r="R219" i="62"/>
  <c r="S222" i="62"/>
  <c r="R212" i="62"/>
  <c r="S212" i="62"/>
  <c r="Q212" i="62"/>
  <c r="T212" i="62"/>
  <c r="P212" i="62"/>
  <c r="Q216" i="62"/>
  <c r="R216" i="62"/>
  <c r="T216" i="62"/>
  <c r="P216" i="62"/>
  <c r="S216" i="62"/>
  <c r="T215" i="62"/>
  <c r="P215" i="62"/>
  <c r="V215" i="62" s="1"/>
  <c r="Q215" i="62"/>
  <c r="S215" i="62"/>
  <c r="R215" i="62"/>
  <c r="T213" i="62"/>
  <c r="P213" i="62"/>
  <c r="S213" i="62"/>
  <c r="R213" i="62"/>
  <c r="Q213" i="62"/>
  <c r="R214" i="62"/>
  <c r="Q214" i="62"/>
  <c r="T214" i="62"/>
  <c r="P214" i="62"/>
  <c r="V214" i="62" s="1"/>
  <c r="X214" i="62" s="1"/>
  <c r="S214" i="62"/>
  <c r="U215" i="62"/>
  <c r="S209" i="62"/>
  <c r="T209" i="62"/>
  <c r="R209" i="62"/>
  <c r="Q209" i="62"/>
  <c r="P209" i="62"/>
  <c r="V209" i="62" s="1"/>
  <c r="X209" i="62" s="1"/>
  <c r="S208" i="62"/>
  <c r="R207" i="62"/>
  <c r="R206" i="62"/>
  <c r="S206" i="62"/>
  <c r="Q206" i="62"/>
  <c r="T206" i="62"/>
  <c r="P206" i="62"/>
  <c r="P208" i="62"/>
  <c r="V208" i="62" s="1"/>
  <c r="X208" i="62" s="1"/>
  <c r="T207" i="62"/>
  <c r="T205" i="62"/>
  <c r="P205" i="62"/>
  <c r="V205" i="62" s="1"/>
  <c r="X205" i="62" s="1"/>
  <c r="S205" i="62"/>
  <c r="R205" i="62"/>
  <c r="Q205" i="62"/>
  <c r="P207" i="62"/>
  <c r="S200" i="62"/>
  <c r="Q200" i="62"/>
  <c r="S199" i="62"/>
  <c r="P199" i="62"/>
  <c r="R199" i="62"/>
  <c r="Q199" i="62"/>
  <c r="T199" i="62"/>
  <c r="P200" i="62"/>
  <c r="V200" i="62" s="1"/>
  <c r="X200" i="62" s="1"/>
  <c r="T201" i="62"/>
  <c r="Q198" i="62"/>
  <c r="T198" i="62"/>
  <c r="P198" i="62"/>
  <c r="S198" i="62"/>
  <c r="R198" i="62"/>
  <c r="T200" i="62"/>
  <c r="R201" i="62"/>
  <c r="T202" i="62"/>
  <c r="P202" i="62"/>
  <c r="Q202" i="62"/>
  <c r="S202" i="62"/>
  <c r="R202" i="62"/>
  <c r="U201" i="62"/>
  <c r="P201" i="62"/>
  <c r="T191" i="62"/>
  <c r="P191" i="62"/>
  <c r="S191" i="62"/>
  <c r="Q191" i="62"/>
  <c r="R191" i="62"/>
  <c r="R192" i="62"/>
  <c r="Q192" i="62"/>
  <c r="T192" i="62"/>
  <c r="P192" i="62"/>
  <c r="V192" i="62" s="1"/>
  <c r="X192" i="62" s="1"/>
  <c r="S192" i="62"/>
  <c r="R190" i="62"/>
  <c r="S190" i="62"/>
  <c r="Q190" i="62"/>
  <c r="T190" i="62"/>
  <c r="P190" i="62"/>
  <c r="Q189" i="62"/>
  <c r="T189" i="62"/>
  <c r="P189" i="62"/>
  <c r="AE189" i="62" s="1"/>
  <c r="R189" i="62"/>
  <c r="S189" i="62"/>
  <c r="S188" i="62"/>
  <c r="T188" i="62"/>
  <c r="R188" i="62"/>
  <c r="Q188" i="62"/>
  <c r="P188" i="62"/>
  <c r="V188" i="62" s="1"/>
  <c r="X188" i="62" s="1"/>
  <c r="R182" i="62"/>
  <c r="S182" i="62"/>
  <c r="Q182" i="62"/>
  <c r="T182" i="62"/>
  <c r="P182" i="62"/>
  <c r="T181" i="62"/>
  <c r="P181" i="62"/>
  <c r="S181" i="62"/>
  <c r="Q181" i="62"/>
  <c r="R181" i="62"/>
  <c r="R184" i="62"/>
  <c r="Q184" i="62"/>
  <c r="S184" i="62"/>
  <c r="T184" i="62"/>
  <c r="P184" i="62"/>
  <c r="S185" i="62"/>
  <c r="P185" i="62"/>
  <c r="R185" i="62"/>
  <c r="Q185" i="62"/>
  <c r="T185" i="62"/>
  <c r="U181" i="62"/>
  <c r="T183" i="62"/>
  <c r="P183" i="62"/>
  <c r="V183" i="62" s="1"/>
  <c r="X183" i="62" s="1"/>
  <c r="Q183" i="62"/>
  <c r="S183" i="62"/>
  <c r="R183" i="62"/>
  <c r="U185" i="62"/>
  <c r="T175" i="62"/>
  <c r="P175" i="62"/>
  <c r="S175" i="62"/>
  <c r="Q175" i="62"/>
  <c r="R175" i="62"/>
  <c r="R174" i="62"/>
  <c r="S174" i="62"/>
  <c r="Q174" i="62"/>
  <c r="T174" i="62"/>
  <c r="P174" i="62"/>
  <c r="V174" i="62" s="1"/>
  <c r="X174" i="62" s="1"/>
  <c r="Q176" i="62"/>
  <c r="R176" i="62"/>
  <c r="T176" i="62"/>
  <c r="P176" i="62"/>
  <c r="S176" i="62"/>
  <c r="S177" i="62"/>
  <c r="P177" i="62"/>
  <c r="R177" i="62"/>
  <c r="AC176" i="62" s="1"/>
  <c r="Q177" i="62"/>
  <c r="T177" i="62"/>
  <c r="Q178" i="62"/>
  <c r="T178" i="62"/>
  <c r="P178" i="62"/>
  <c r="V178" i="62" s="1"/>
  <c r="X178" i="62" s="1"/>
  <c r="R178" i="62"/>
  <c r="S178" i="62"/>
  <c r="Q169" i="62"/>
  <c r="S169" i="62"/>
  <c r="R169" i="62"/>
  <c r="AC168" i="62" s="1"/>
  <c r="T169" i="62"/>
  <c r="AA168" i="62" s="1"/>
  <c r="P169" i="62"/>
  <c r="R170" i="62"/>
  <c r="T170" i="62"/>
  <c r="S170" i="62"/>
  <c r="Q170" i="62"/>
  <c r="P170" i="62"/>
  <c r="T168" i="62"/>
  <c r="P168" i="62"/>
  <c r="V168" i="62" s="1"/>
  <c r="X168" i="62" s="1"/>
  <c r="R168" i="62"/>
  <c r="Q168" i="62"/>
  <c r="S168" i="62"/>
  <c r="R167" i="62"/>
  <c r="P167" i="62"/>
  <c r="S167" i="62"/>
  <c r="Q167" i="62"/>
  <c r="T167" i="62"/>
  <c r="U170" i="62"/>
  <c r="T166" i="62"/>
  <c r="P166" i="62"/>
  <c r="Q166" i="62"/>
  <c r="S166" i="62"/>
  <c r="R166" i="62"/>
  <c r="R163" i="62"/>
  <c r="Q163" i="62"/>
  <c r="T163" i="62"/>
  <c r="P163" i="62"/>
  <c r="S163" i="62"/>
  <c r="T159" i="62"/>
  <c r="P159" i="62"/>
  <c r="S159" i="62"/>
  <c r="R159" i="62"/>
  <c r="Q159" i="62"/>
  <c r="R162" i="62"/>
  <c r="T162" i="62"/>
  <c r="R161" i="62"/>
  <c r="Q161" i="62"/>
  <c r="S161" i="62"/>
  <c r="T161" i="62"/>
  <c r="P161" i="62"/>
  <c r="S162" i="62"/>
  <c r="V159" i="62"/>
  <c r="Q160" i="62"/>
  <c r="R160" i="62"/>
  <c r="T160" i="62"/>
  <c r="P160" i="62"/>
  <c r="S160" i="62"/>
  <c r="U163" i="62"/>
  <c r="U159" i="62"/>
  <c r="R151" i="62"/>
  <c r="Q151" i="62"/>
  <c r="T151" i="62"/>
  <c r="P151" i="62"/>
  <c r="V151" i="62" s="1"/>
  <c r="X151" i="62" s="1"/>
  <c r="S151" i="62"/>
  <c r="U149" i="62"/>
  <c r="Q149" i="62"/>
  <c r="R153" i="62"/>
  <c r="T150" i="62"/>
  <c r="P150" i="62"/>
  <c r="S150" i="62"/>
  <c r="R150" i="62"/>
  <c r="Q150" i="62"/>
  <c r="S152" i="62"/>
  <c r="AB151" i="62" s="1"/>
  <c r="P152" i="62"/>
  <c r="R152" i="62"/>
  <c r="T152" i="62"/>
  <c r="Q152" i="62"/>
  <c r="U153" i="62"/>
  <c r="P149" i="62"/>
  <c r="R149" i="62"/>
  <c r="P153" i="62"/>
  <c r="Q153" i="62"/>
  <c r="S143" i="62"/>
  <c r="R143" i="62"/>
  <c r="P143" i="62"/>
  <c r="Q143" i="62"/>
  <c r="T143" i="62"/>
  <c r="S142" i="62"/>
  <c r="R142" i="62"/>
  <c r="P146" i="62"/>
  <c r="P142" i="62"/>
  <c r="Q146" i="62"/>
  <c r="T146" i="62"/>
  <c r="T142" i="62"/>
  <c r="R146" i="62"/>
  <c r="T144" i="62"/>
  <c r="P144" i="62"/>
  <c r="Q144" i="62"/>
  <c r="S144" i="62"/>
  <c r="R144" i="62"/>
  <c r="R145" i="62"/>
  <c r="Q145" i="62"/>
  <c r="S145" i="62"/>
  <c r="AB144" i="62" s="1"/>
  <c r="T145" i="62"/>
  <c r="P145" i="62"/>
  <c r="U142" i="62"/>
  <c r="U138" i="62"/>
  <c r="R139" i="62"/>
  <c r="Q139" i="62"/>
  <c r="S139" i="62"/>
  <c r="T139" i="62"/>
  <c r="P139" i="62"/>
  <c r="Q136" i="62"/>
  <c r="R136" i="62"/>
  <c r="T136" i="62"/>
  <c r="P136" i="62"/>
  <c r="S136" i="62"/>
  <c r="AB136" i="62" s="1"/>
  <c r="S135" i="62"/>
  <c r="P135" i="62"/>
  <c r="R135" i="62"/>
  <c r="T135" i="62"/>
  <c r="Q135" i="62"/>
  <c r="Q138" i="62"/>
  <c r="T138" i="62"/>
  <c r="P138" i="62"/>
  <c r="R138" i="62"/>
  <c r="S138" i="62"/>
  <c r="U136" i="62"/>
  <c r="S137" i="62"/>
  <c r="T137" i="62"/>
  <c r="R137" i="62"/>
  <c r="P137" i="62"/>
  <c r="V137" i="62" s="1"/>
  <c r="X137" i="62" s="1"/>
  <c r="Q137" i="62"/>
  <c r="U139" i="62"/>
  <c r="T130" i="62"/>
  <c r="P130" i="62"/>
  <c r="Q130" i="62"/>
  <c r="S130" i="62"/>
  <c r="R130" i="62"/>
  <c r="P131" i="62"/>
  <c r="S129" i="62"/>
  <c r="R129" i="62"/>
  <c r="P129" i="62"/>
  <c r="Q129" i="62"/>
  <c r="T129" i="62"/>
  <c r="Q128" i="62"/>
  <c r="T128" i="62"/>
  <c r="P128" i="62"/>
  <c r="V128" i="62" s="1"/>
  <c r="S128" i="62"/>
  <c r="R128" i="62"/>
  <c r="Q131" i="62"/>
  <c r="T132" i="62"/>
  <c r="P132" i="62"/>
  <c r="V132" i="62" s="1"/>
  <c r="S132" i="62"/>
  <c r="Q132" i="62"/>
  <c r="R132" i="62"/>
  <c r="U132" i="62"/>
  <c r="S131" i="62"/>
  <c r="T122" i="62"/>
  <c r="P122" i="62"/>
  <c r="Q122" i="62"/>
  <c r="S122" i="62"/>
  <c r="R122" i="62"/>
  <c r="AC122" i="62" s="1"/>
  <c r="U124" i="62"/>
  <c r="R121" i="62"/>
  <c r="Q121" i="62"/>
  <c r="S121" i="62"/>
  <c r="T121" i="62"/>
  <c r="P121" i="62"/>
  <c r="V121" i="62" s="1"/>
  <c r="U121" i="62"/>
  <c r="Q125" i="62"/>
  <c r="R125" i="62"/>
  <c r="T125" i="62"/>
  <c r="P125" i="62"/>
  <c r="V125" i="62" s="1"/>
  <c r="S125" i="62"/>
  <c r="R123" i="62"/>
  <c r="S123" i="62"/>
  <c r="Q123" i="62"/>
  <c r="T123" i="62"/>
  <c r="P123" i="62"/>
  <c r="V123" i="62" s="1"/>
  <c r="X123" i="62" s="1"/>
  <c r="T124" i="62"/>
  <c r="P124" i="62"/>
  <c r="S124" i="62"/>
  <c r="R124" i="62"/>
  <c r="Q124" i="62"/>
  <c r="U122" i="62"/>
  <c r="R110" i="62"/>
  <c r="Q110" i="62"/>
  <c r="T110" i="62"/>
  <c r="P110" i="62"/>
  <c r="S110" i="62"/>
  <c r="R112" i="62"/>
  <c r="T109" i="62"/>
  <c r="P109" i="62"/>
  <c r="S109" i="62"/>
  <c r="Q109" i="62"/>
  <c r="R109" i="62"/>
  <c r="P112" i="62"/>
  <c r="S113" i="62"/>
  <c r="R113" i="62"/>
  <c r="T113" i="62"/>
  <c r="Q113" i="62"/>
  <c r="P113" i="62"/>
  <c r="V113" i="62" s="1"/>
  <c r="T112" i="62"/>
  <c r="U112" i="62"/>
  <c r="S111" i="62"/>
  <c r="R111" i="62"/>
  <c r="P111" i="62"/>
  <c r="Q111" i="62"/>
  <c r="T111" i="62"/>
  <c r="S112" i="62"/>
  <c r="AB111" i="62" s="1"/>
  <c r="S103" i="62"/>
  <c r="P103" i="62"/>
  <c r="R103" i="62"/>
  <c r="Q103" i="62"/>
  <c r="T103" i="62"/>
  <c r="Q104" i="62"/>
  <c r="T104" i="62"/>
  <c r="P104" i="62"/>
  <c r="V104" i="62" s="1"/>
  <c r="R104" i="62"/>
  <c r="S104" i="62"/>
  <c r="U102" i="62"/>
  <c r="Q102" i="62"/>
  <c r="T102" i="62"/>
  <c r="P102" i="62"/>
  <c r="R102" i="62"/>
  <c r="S102" i="62"/>
  <c r="U104" i="62"/>
  <c r="U106" i="62"/>
  <c r="T106" i="62"/>
  <c r="P106" i="62"/>
  <c r="S106" i="62"/>
  <c r="Q106" i="62"/>
  <c r="R106" i="62"/>
  <c r="S105" i="62"/>
  <c r="T105" i="62"/>
  <c r="P105" i="62"/>
  <c r="R105" i="62"/>
  <c r="Q105" i="62"/>
  <c r="U103" i="62"/>
  <c r="T98" i="62"/>
  <c r="P98" i="62"/>
  <c r="S98" i="62"/>
  <c r="Q98" i="62"/>
  <c r="R98" i="62"/>
  <c r="T95" i="62"/>
  <c r="P95" i="62"/>
  <c r="V95" i="62" s="1"/>
  <c r="Q95" i="62"/>
  <c r="S95" i="62"/>
  <c r="R95" i="62"/>
  <c r="R96" i="62"/>
  <c r="Q96" i="62"/>
  <c r="S96" i="62"/>
  <c r="T96" i="62"/>
  <c r="P96" i="62"/>
  <c r="R99" i="62"/>
  <c r="S99" i="62"/>
  <c r="Q99" i="62"/>
  <c r="T99" i="62"/>
  <c r="P99" i="62"/>
  <c r="V99" i="62" s="1"/>
  <c r="U95" i="62"/>
  <c r="V98" i="62"/>
  <c r="X98" i="62" s="1"/>
  <c r="S97" i="62"/>
  <c r="P97" i="62"/>
  <c r="V97" i="62" s="1"/>
  <c r="R97" i="62"/>
  <c r="Q97" i="62"/>
  <c r="T97" i="62"/>
  <c r="U97" i="62"/>
  <c r="U99" i="62"/>
  <c r="U96" i="62"/>
  <c r="T92" i="62"/>
  <c r="P92" i="62"/>
  <c r="S92" i="62"/>
  <c r="R92" i="62"/>
  <c r="Q92" i="62"/>
  <c r="P89" i="62"/>
  <c r="U92" i="62"/>
  <c r="U90" i="62"/>
  <c r="R89" i="62"/>
  <c r="Q90" i="62"/>
  <c r="T90" i="62"/>
  <c r="P90" i="62"/>
  <c r="V90" i="62" s="1"/>
  <c r="S90" i="62"/>
  <c r="R90" i="62"/>
  <c r="S91" i="62"/>
  <c r="T91" i="62"/>
  <c r="R91" i="62"/>
  <c r="P91" i="62"/>
  <c r="Q91" i="62"/>
  <c r="T89" i="62"/>
  <c r="S89" i="62"/>
  <c r="AB89" i="62" s="1"/>
  <c r="Q88" i="62"/>
  <c r="R88" i="62"/>
  <c r="T88" i="62"/>
  <c r="P88" i="62"/>
  <c r="S88" i="62"/>
  <c r="U88" i="62"/>
  <c r="R85" i="62"/>
  <c r="S85" i="62"/>
  <c r="Q85" i="62"/>
  <c r="T85" i="62"/>
  <c r="P85" i="62"/>
  <c r="V85" i="62" s="1"/>
  <c r="X85" i="62" s="1"/>
  <c r="T81" i="62"/>
  <c r="P81" i="62"/>
  <c r="Q81" i="62"/>
  <c r="S81" i="62"/>
  <c r="R81" i="62"/>
  <c r="U81" i="62"/>
  <c r="Q84" i="62"/>
  <c r="R82" i="62"/>
  <c r="S82" i="62"/>
  <c r="AB82" i="62" s="1"/>
  <c r="Q82" i="62"/>
  <c r="T82" i="62"/>
  <c r="P82" i="62"/>
  <c r="P84" i="62"/>
  <c r="S83" i="62"/>
  <c r="R83" i="62"/>
  <c r="P83" i="62"/>
  <c r="Q83" i="62"/>
  <c r="T83" i="62"/>
  <c r="R84" i="62"/>
  <c r="AC83" i="62" s="1"/>
  <c r="Q74" i="62"/>
  <c r="T74" i="62"/>
  <c r="P74" i="62"/>
  <c r="V74" i="62" s="1"/>
  <c r="S74" i="62"/>
  <c r="R74" i="62"/>
  <c r="Q75" i="62"/>
  <c r="U75" i="62"/>
  <c r="Q72" i="62"/>
  <c r="T72" i="62"/>
  <c r="P72" i="62"/>
  <c r="V72" i="62" s="1"/>
  <c r="S72" i="62"/>
  <c r="R72" i="62"/>
  <c r="P75" i="62"/>
  <c r="S73" i="62"/>
  <c r="AB73" i="62" s="1"/>
  <c r="T73" i="62"/>
  <c r="R73" i="62"/>
  <c r="P73" i="62"/>
  <c r="Q73" i="62"/>
  <c r="U76" i="62"/>
  <c r="R75" i="62"/>
  <c r="T76" i="62"/>
  <c r="P76" i="62"/>
  <c r="V76" i="62" s="1"/>
  <c r="Q76" i="62"/>
  <c r="S76" i="62"/>
  <c r="R76" i="62"/>
  <c r="T75" i="62"/>
  <c r="U68" i="62"/>
  <c r="R69" i="62"/>
  <c r="Q69" i="62"/>
  <c r="S69" i="62"/>
  <c r="T69" i="62"/>
  <c r="P69" i="62"/>
  <c r="V69" i="62" s="1"/>
  <c r="X69" i="62" s="1"/>
  <c r="S68" i="62"/>
  <c r="AB67" i="62" s="1"/>
  <c r="R67" i="62"/>
  <c r="Q67" i="62"/>
  <c r="S67" i="62"/>
  <c r="T67" i="62"/>
  <c r="P67" i="62"/>
  <c r="V67" i="62" s="1"/>
  <c r="P68" i="62"/>
  <c r="Q66" i="62"/>
  <c r="T66" i="62"/>
  <c r="P66" i="62"/>
  <c r="R66" i="62"/>
  <c r="S66" i="62"/>
  <c r="S65" i="62"/>
  <c r="T65" i="62"/>
  <c r="R65" i="62"/>
  <c r="P65" i="62"/>
  <c r="V65" i="62" s="1"/>
  <c r="Q65" i="62"/>
  <c r="Q68" i="62"/>
  <c r="T68" i="62"/>
  <c r="T60" i="62"/>
  <c r="P60" i="62"/>
  <c r="V60" i="62" s="1"/>
  <c r="S60" i="62"/>
  <c r="Q60" i="62"/>
  <c r="R60" i="62"/>
  <c r="P61" i="62"/>
  <c r="R59" i="62"/>
  <c r="Q59" i="62"/>
  <c r="S59" i="62"/>
  <c r="T59" i="62"/>
  <c r="P59" i="62"/>
  <c r="T58" i="62"/>
  <c r="P58" i="62"/>
  <c r="V58" i="62" s="1"/>
  <c r="S58" i="62"/>
  <c r="R58" i="62"/>
  <c r="Q58" i="62"/>
  <c r="S62" i="62"/>
  <c r="P62" i="62"/>
  <c r="V62" i="62" s="1"/>
  <c r="X62" i="62" s="1"/>
  <c r="R62" i="62"/>
  <c r="T62" i="62"/>
  <c r="Q62" i="62"/>
  <c r="T61" i="62"/>
  <c r="AA60" i="62" s="1"/>
  <c r="Q61" i="62"/>
  <c r="U61" i="62"/>
  <c r="S61" i="62"/>
  <c r="U36" i="62"/>
  <c r="R35" i="62"/>
  <c r="S35" i="62"/>
  <c r="Q35" i="62"/>
  <c r="T35" i="62"/>
  <c r="P35" i="62"/>
  <c r="Q32" i="62"/>
  <c r="R32" i="62"/>
  <c r="T32" i="62"/>
  <c r="P32" i="62"/>
  <c r="V32" i="62" s="1"/>
  <c r="X32" i="62" s="1"/>
  <c r="S32" i="62"/>
  <c r="R36" i="62"/>
  <c r="U34" i="62"/>
  <c r="S36" i="62"/>
  <c r="T34" i="62"/>
  <c r="P34" i="62"/>
  <c r="S34" i="62"/>
  <c r="Q34" i="62"/>
  <c r="R34" i="62"/>
  <c r="U33" i="62"/>
  <c r="P36" i="62"/>
  <c r="V36" i="62" s="1"/>
  <c r="S33" i="62"/>
  <c r="R33" i="62"/>
  <c r="P33" i="62"/>
  <c r="Q33" i="62"/>
  <c r="T33" i="62"/>
  <c r="Q36" i="62"/>
  <c r="Q26" i="62"/>
  <c r="T27" i="62"/>
  <c r="P27" i="62"/>
  <c r="S27" i="62"/>
  <c r="R27" i="62"/>
  <c r="Q27" i="62"/>
  <c r="R24" i="62"/>
  <c r="S24" i="62"/>
  <c r="Q24" i="62"/>
  <c r="T24" i="62"/>
  <c r="P24" i="62"/>
  <c r="S26" i="62"/>
  <c r="U28" i="62"/>
  <c r="Q28" i="62"/>
  <c r="R28" i="62"/>
  <c r="T28" i="62"/>
  <c r="P28" i="62"/>
  <c r="S28" i="62"/>
  <c r="U25" i="62"/>
  <c r="T25" i="62"/>
  <c r="P25" i="62"/>
  <c r="S25" i="62"/>
  <c r="R25" i="62"/>
  <c r="Q25" i="62"/>
  <c r="P26" i="62"/>
  <c r="T17" i="62"/>
  <c r="P17" i="62"/>
  <c r="V17" i="62" s="1"/>
  <c r="S17" i="62"/>
  <c r="Q17" i="62"/>
  <c r="R17" i="62"/>
  <c r="R18" i="62"/>
  <c r="S18" i="62"/>
  <c r="Q18" i="62"/>
  <c r="T18" i="62"/>
  <c r="P18" i="62"/>
  <c r="P19" i="62"/>
  <c r="S21" i="62"/>
  <c r="R21" i="62"/>
  <c r="P21" i="62"/>
  <c r="V21" i="62" s="1"/>
  <c r="Q21" i="62"/>
  <c r="T21" i="62"/>
  <c r="U18" i="62"/>
  <c r="U19" i="62"/>
  <c r="R19" i="62"/>
  <c r="Q20" i="62"/>
  <c r="R20" i="62"/>
  <c r="T20" i="62"/>
  <c r="P20" i="62"/>
  <c r="AE19" i="62" s="1"/>
  <c r="S20" i="62"/>
  <c r="U17" i="62"/>
  <c r="T19" i="62"/>
  <c r="T14" i="62"/>
  <c r="P14" i="62"/>
  <c r="V14" i="62" s="1"/>
  <c r="Q14" i="62"/>
  <c r="S14" i="62"/>
  <c r="R14" i="62"/>
  <c r="P13" i="62"/>
  <c r="U14" i="62"/>
  <c r="U10" i="62"/>
  <c r="S11" i="62"/>
  <c r="T11" i="62"/>
  <c r="R11" i="62"/>
  <c r="P11" i="62"/>
  <c r="Q11" i="62"/>
  <c r="Q12" i="62"/>
  <c r="T12" i="62"/>
  <c r="P12" i="62"/>
  <c r="V12" i="62" s="1"/>
  <c r="X12" i="62" s="1"/>
  <c r="R12" i="62"/>
  <c r="S12" i="62"/>
  <c r="T13" i="62"/>
  <c r="S13" i="62"/>
  <c r="Q10" i="62"/>
  <c r="T10" i="62"/>
  <c r="P10" i="62"/>
  <c r="S10" i="62"/>
  <c r="R10" i="62"/>
  <c r="T4" i="62"/>
  <c r="P5" i="62"/>
  <c r="V5" i="62" s="1"/>
  <c r="X5" i="62" s="1"/>
  <c r="R4" i="62"/>
  <c r="U3" i="62"/>
  <c r="P3" i="62"/>
  <c r="T3" i="62"/>
  <c r="R3" i="62"/>
  <c r="T7" i="62"/>
  <c r="P7" i="62"/>
  <c r="V7" i="62" s="1"/>
  <c r="S7" i="62"/>
  <c r="R7" i="62"/>
  <c r="Q7" i="62"/>
  <c r="W2" i="62"/>
  <c r="T5" i="62"/>
  <c r="P4" i="62"/>
  <c r="S6" i="62"/>
  <c r="R6" i="62"/>
  <c r="Q6" i="62"/>
  <c r="T6" i="62"/>
  <c r="P6" i="62"/>
  <c r="Q5" i="62"/>
  <c r="S3" i="62"/>
  <c r="U7" i="62"/>
  <c r="S5" i="62"/>
  <c r="R5" i="62"/>
  <c r="V2" i="62"/>
  <c r="X2" i="62" s="1"/>
  <c r="S4" i="62"/>
  <c r="U4" i="62"/>
  <c r="Q3" i="62"/>
  <c r="Q4" i="62"/>
  <c r="S255" i="53"/>
  <c r="U503" i="53"/>
  <c r="X500" i="53"/>
  <c r="R226" i="53"/>
  <c r="U276" i="53"/>
  <c r="U434" i="53"/>
  <c r="U329" i="53"/>
  <c r="U315" i="53"/>
  <c r="U247" i="53"/>
  <c r="U226" i="53"/>
  <c r="U228" i="53"/>
  <c r="Q417" i="53"/>
  <c r="U217" i="53"/>
  <c r="U274" i="53"/>
  <c r="U257" i="53"/>
  <c r="Q351" i="53"/>
  <c r="P284" i="53"/>
  <c r="V284" i="53" s="1"/>
  <c r="T275" i="53"/>
  <c r="S350" i="53"/>
  <c r="P253" i="53"/>
  <c r="V253" i="53" s="1"/>
  <c r="U246" i="53"/>
  <c r="S169" i="53"/>
  <c r="Q360" i="53"/>
  <c r="U219" i="53"/>
  <c r="P369" i="53"/>
  <c r="V369" i="53" s="1"/>
  <c r="T151" i="53"/>
  <c r="P161" i="53"/>
  <c r="U208" i="53"/>
  <c r="Q284" i="53"/>
  <c r="T284" i="53"/>
  <c r="U501" i="53"/>
  <c r="T311" i="53"/>
  <c r="T245" i="53"/>
  <c r="Q216" i="53"/>
  <c r="R161" i="53"/>
  <c r="U490" i="53"/>
  <c r="U406" i="53"/>
  <c r="U238" i="53"/>
  <c r="S396" i="53"/>
  <c r="U349" i="53"/>
  <c r="S331" i="53"/>
  <c r="U244" i="53"/>
  <c r="R186" i="53"/>
  <c r="R444" i="53"/>
  <c r="U262" i="53"/>
  <c r="R409" i="53"/>
  <c r="S367" i="53"/>
  <c r="Q362" i="53"/>
  <c r="P321" i="53"/>
  <c r="V321" i="53" s="1"/>
  <c r="U285" i="53"/>
  <c r="U295" i="53"/>
  <c r="R275" i="53"/>
  <c r="U239" i="53"/>
  <c r="U177" i="53"/>
  <c r="U216" i="53"/>
  <c r="Q151" i="53"/>
  <c r="U377" i="53"/>
  <c r="Q388" i="53"/>
  <c r="S284" i="53"/>
  <c r="U452" i="53"/>
  <c r="U467" i="53"/>
  <c r="U333" i="53"/>
  <c r="U206" i="53"/>
  <c r="Q207" i="53"/>
  <c r="P360" i="53"/>
  <c r="V360" i="53" s="1"/>
  <c r="X360" i="53" s="1"/>
  <c r="P351" i="53"/>
  <c r="V351" i="53" s="1"/>
  <c r="X351" i="53" s="1"/>
  <c r="R369" i="53"/>
  <c r="Q322" i="53"/>
  <c r="T293" i="53"/>
  <c r="T313" i="53"/>
  <c r="P255" i="53"/>
  <c r="V255" i="53" s="1"/>
  <c r="R443" i="53"/>
  <c r="U332" i="53"/>
  <c r="U414" i="53"/>
  <c r="Q330" i="53"/>
  <c r="Q315" i="53"/>
  <c r="U300" i="53"/>
  <c r="U291" i="53"/>
  <c r="U286" i="53"/>
  <c r="T263" i="53"/>
  <c r="S360" i="53"/>
  <c r="R264" i="53"/>
  <c r="R255" i="53"/>
  <c r="R244" i="53"/>
  <c r="S152" i="53"/>
  <c r="U492" i="53"/>
  <c r="T178" i="53"/>
  <c r="U341" i="53"/>
  <c r="T322" i="53"/>
  <c r="S322" i="53"/>
  <c r="S293" i="53"/>
  <c r="U215" i="53"/>
  <c r="U181" i="53"/>
  <c r="Q169" i="53"/>
  <c r="Q369" i="53"/>
  <c r="T340" i="53"/>
  <c r="T292" i="53"/>
  <c r="R178" i="53"/>
  <c r="T199" i="53"/>
  <c r="S150" i="53"/>
  <c r="R283" i="53"/>
  <c r="P482" i="53"/>
  <c r="V482" i="53" s="1"/>
  <c r="S451" i="53"/>
  <c r="T445" i="53"/>
  <c r="R442" i="53"/>
  <c r="U378" i="53"/>
  <c r="Q331" i="53"/>
  <c r="T331" i="53"/>
  <c r="S351" i="53"/>
  <c r="Q313" i="53"/>
  <c r="P274" i="53"/>
  <c r="R284" i="53"/>
  <c r="P239" i="53"/>
  <c r="V239" i="53" s="1"/>
  <c r="X239" i="53" s="1"/>
  <c r="Q186" i="53"/>
  <c r="U236" i="53"/>
  <c r="P187" i="53"/>
  <c r="V187" i="53" s="1"/>
  <c r="T473" i="53"/>
  <c r="P248" i="53"/>
  <c r="V248" i="53" s="1"/>
  <c r="X248" i="53" s="1"/>
  <c r="X255" i="53"/>
  <c r="U292" i="53"/>
  <c r="T485" i="53"/>
  <c r="U179" i="53"/>
  <c r="U481" i="53"/>
  <c r="R445" i="53"/>
  <c r="Q387" i="53"/>
  <c r="Q416" i="53"/>
  <c r="R380" i="53"/>
  <c r="Q340" i="53"/>
  <c r="Q371" i="53"/>
  <c r="Q359" i="53"/>
  <c r="U342" i="53"/>
  <c r="U301" i="53"/>
  <c r="T339" i="53"/>
  <c r="P264" i="53"/>
  <c r="V264" i="53" s="1"/>
  <c r="X264" i="53" s="1"/>
  <c r="P262" i="53"/>
  <c r="R257" i="53"/>
  <c r="U254" i="53"/>
  <c r="U248" i="53"/>
  <c r="R248" i="53"/>
  <c r="U210" i="53"/>
  <c r="S207" i="53"/>
  <c r="Q178" i="53"/>
  <c r="Q396" i="53"/>
  <c r="R224" i="53"/>
  <c r="P340" i="53"/>
  <c r="V340" i="53" s="1"/>
  <c r="X340" i="53" s="1"/>
  <c r="P473" i="53"/>
  <c r="U475" i="53"/>
  <c r="P455" i="53"/>
  <c r="U464" i="53"/>
  <c r="T409" i="53"/>
  <c r="R368" i="53"/>
  <c r="Q312" i="53"/>
  <c r="T416" i="53"/>
  <c r="R321" i="53"/>
  <c r="R313" i="53"/>
  <c r="T396" i="53"/>
  <c r="S302" i="53"/>
  <c r="U282" i="53"/>
  <c r="R273" i="53"/>
  <c r="S266" i="53"/>
  <c r="U263" i="53"/>
  <c r="P254" i="53"/>
  <c r="Q283" i="53"/>
  <c r="P199" i="53"/>
  <c r="V199" i="53" s="1"/>
  <c r="Q198" i="53"/>
  <c r="W243" i="53"/>
  <c r="S178" i="53"/>
  <c r="P179" i="53"/>
  <c r="V179" i="53" s="1"/>
  <c r="R169" i="53"/>
  <c r="Q149" i="53"/>
  <c r="P162" i="53"/>
  <c r="V162" i="53" s="1"/>
  <c r="X162" i="53" s="1"/>
  <c r="U397" i="53"/>
  <c r="R360" i="53"/>
  <c r="P331" i="53"/>
  <c r="V331" i="53" s="1"/>
  <c r="X331" i="53" s="1"/>
  <c r="T369" i="53"/>
  <c r="R322" i="53"/>
  <c r="P293" i="53"/>
  <c r="V293" i="53" s="1"/>
  <c r="R254" i="53"/>
  <c r="R217" i="53"/>
  <c r="T264" i="53"/>
  <c r="Q311" i="53"/>
  <c r="T274" i="53"/>
  <c r="Q263" i="53"/>
  <c r="T255" i="53"/>
  <c r="U445" i="53"/>
  <c r="Q476" i="53"/>
  <c r="Q485" i="53"/>
  <c r="R473" i="53"/>
  <c r="W450" i="53"/>
  <c r="U405" i="53"/>
  <c r="U361" i="53"/>
  <c r="U323" i="53"/>
  <c r="T376" i="53"/>
  <c r="T358" i="53"/>
  <c r="P353" i="53"/>
  <c r="V353" i="53" s="1"/>
  <c r="R315" i="53"/>
  <c r="R263" i="53"/>
  <c r="S369" i="53"/>
  <c r="W369" i="53" s="1"/>
  <c r="R351" i="53"/>
  <c r="S246" i="53"/>
  <c r="R163" i="53"/>
  <c r="T161" i="53"/>
  <c r="U159" i="53"/>
  <c r="R208" i="53"/>
  <c r="U396" i="53"/>
  <c r="T368" i="53"/>
  <c r="R376" i="53"/>
  <c r="V455" i="53"/>
  <c r="T239" i="53"/>
  <c r="X158" i="53"/>
  <c r="Q163" i="53"/>
  <c r="U150" i="53"/>
  <c r="Q152" i="53"/>
  <c r="U453" i="53"/>
  <c r="U504" i="53"/>
  <c r="U476" i="53"/>
  <c r="T455" i="53"/>
  <c r="R451" i="53"/>
  <c r="S445" i="53"/>
  <c r="Q443" i="53"/>
  <c r="P445" i="53"/>
  <c r="Q465" i="53"/>
  <c r="U424" i="53"/>
  <c r="P409" i="53"/>
  <c r="V409" i="53" s="1"/>
  <c r="P387" i="53"/>
  <c r="V387" i="53" s="1"/>
  <c r="T380" i="53"/>
  <c r="R396" i="53"/>
  <c r="R350" i="53"/>
  <c r="S339" i="53"/>
  <c r="T330" i="53"/>
  <c r="Q321" i="53"/>
  <c r="U417" i="53"/>
  <c r="U415" i="53"/>
  <c r="T417" i="53"/>
  <c r="Q350" i="53"/>
  <c r="P339" i="53"/>
  <c r="V339" i="53" s="1"/>
  <c r="Q293" i="53"/>
  <c r="Q275" i="53"/>
  <c r="Q264" i="53"/>
  <c r="Q255" i="53"/>
  <c r="W255" i="53" s="1"/>
  <c r="S359" i="53"/>
  <c r="T295" i="53"/>
  <c r="T291" i="53"/>
  <c r="S286" i="53"/>
  <c r="P282" i="53"/>
  <c r="V282" i="53" s="1"/>
  <c r="S277" i="53"/>
  <c r="R295" i="53"/>
  <c r="T208" i="53"/>
  <c r="R359" i="53"/>
  <c r="T254" i="53"/>
  <c r="R168" i="53"/>
  <c r="T387" i="53"/>
  <c r="P178" i="53"/>
  <c r="V178" i="53" s="1"/>
  <c r="Q187" i="53"/>
  <c r="S161" i="53"/>
  <c r="U284" i="53"/>
  <c r="T476" i="53"/>
  <c r="R482" i="53"/>
  <c r="S473" i="53"/>
  <c r="U427" i="53"/>
  <c r="T312" i="53"/>
  <c r="P315" i="53"/>
  <c r="V315" i="53" s="1"/>
  <c r="R206" i="53"/>
  <c r="U369" i="53"/>
  <c r="R475" i="53"/>
  <c r="Q442" i="53"/>
  <c r="Q400" i="53"/>
  <c r="S416" i="53"/>
  <c r="T315" i="53"/>
  <c r="S245" i="53"/>
  <c r="X243" i="53"/>
  <c r="X223" i="53"/>
  <c r="S248" i="53"/>
  <c r="T253" i="53"/>
  <c r="P225" i="53"/>
  <c r="Q226" i="53"/>
  <c r="P302" i="53"/>
  <c r="T169" i="53"/>
  <c r="W205" i="53"/>
  <c r="R187" i="53"/>
  <c r="T179" i="53"/>
  <c r="S264" i="53"/>
  <c r="S485" i="53"/>
  <c r="T475" i="53"/>
  <c r="T482" i="53"/>
  <c r="R483" i="53"/>
  <c r="S443" i="53"/>
  <c r="P465" i="53"/>
  <c r="V465" i="53" s="1"/>
  <c r="T444" i="53"/>
  <c r="Q408" i="53"/>
  <c r="U426" i="53"/>
  <c r="P405" i="53"/>
  <c r="V405" i="53" s="1"/>
  <c r="R388" i="53"/>
  <c r="S397" i="53"/>
  <c r="T360" i="53"/>
  <c r="U353" i="53"/>
  <c r="T349" i="53"/>
  <c r="R342" i="53"/>
  <c r="T338" i="53"/>
  <c r="T333" i="53"/>
  <c r="S329" i="53"/>
  <c r="T324" i="53"/>
  <c r="P322" i="53"/>
  <c r="V322" i="53" s="1"/>
  <c r="X322" i="53" s="1"/>
  <c r="P320" i="53"/>
  <c r="V320" i="53" s="1"/>
  <c r="X320" i="53" s="1"/>
  <c r="W310" i="53"/>
  <c r="R331" i="53"/>
  <c r="Q397" i="53"/>
  <c r="S321" i="53"/>
  <c r="R340" i="53"/>
  <c r="P292" i="53"/>
  <c r="T283" i="53"/>
  <c r="U273" i="53"/>
  <c r="U266" i="53"/>
  <c r="U253" i="53"/>
  <c r="U237" i="53"/>
  <c r="S283" i="53"/>
  <c r="S244" i="53"/>
  <c r="X214" i="53"/>
  <c r="S206" i="53"/>
  <c r="U190" i="53"/>
  <c r="Q188" i="53"/>
  <c r="X185" i="53"/>
  <c r="R207" i="53"/>
  <c r="U198" i="53"/>
  <c r="U171" i="53"/>
  <c r="Q239" i="53"/>
  <c r="Q217" i="53"/>
  <c r="X167" i="53"/>
  <c r="T187" i="53"/>
  <c r="T188" i="53"/>
  <c r="Q160" i="53"/>
  <c r="Q161" i="53"/>
  <c r="U437" i="53"/>
  <c r="U141" i="53"/>
  <c r="T141" i="53"/>
  <c r="P131" i="53"/>
  <c r="U134" i="53"/>
  <c r="P122" i="53"/>
  <c r="S122" i="53"/>
  <c r="R121" i="53"/>
  <c r="R103" i="53"/>
  <c r="T94" i="53"/>
  <c r="U93" i="53"/>
  <c r="R94" i="53"/>
  <c r="P94" i="53"/>
  <c r="V94" i="53" s="1"/>
  <c r="S94" i="53"/>
  <c r="Q93" i="53"/>
  <c r="W95" i="53"/>
  <c r="P83" i="53"/>
  <c r="V83" i="53" s="1"/>
  <c r="X83" i="53" s="1"/>
  <c r="Q85" i="53"/>
  <c r="R85" i="53"/>
  <c r="P85" i="53"/>
  <c r="V85" i="53" s="1"/>
  <c r="V84" i="53"/>
  <c r="S83" i="53"/>
  <c r="T65" i="53"/>
  <c r="S65" i="53"/>
  <c r="R66" i="53"/>
  <c r="W62" i="53"/>
  <c r="P65" i="53"/>
  <c r="Q65" i="53"/>
  <c r="T55" i="53"/>
  <c r="P55" i="53"/>
  <c r="V55" i="53" s="1"/>
  <c r="P56" i="53"/>
  <c r="V56" i="53" s="1"/>
  <c r="X56" i="53" s="1"/>
  <c r="Q44" i="53"/>
  <c r="U43" i="53"/>
  <c r="R44" i="53"/>
  <c r="Q36" i="53"/>
  <c r="U33" i="53"/>
  <c r="T34" i="53"/>
  <c r="Q34" i="53"/>
  <c r="V35" i="53"/>
  <c r="R26" i="53"/>
  <c r="U23" i="53"/>
  <c r="W22" i="53"/>
  <c r="T24" i="53"/>
  <c r="V25" i="53"/>
  <c r="R15" i="53"/>
  <c r="Q16" i="53"/>
  <c r="T15" i="53"/>
  <c r="Q4" i="53"/>
  <c r="R4" i="53"/>
  <c r="U7" i="53"/>
  <c r="S4" i="53"/>
  <c r="V262" i="53"/>
  <c r="W523" i="53"/>
  <c r="V523" i="53"/>
  <c r="X523" i="53" s="1"/>
  <c r="R502" i="53"/>
  <c r="T502" i="53"/>
  <c r="P502" i="53"/>
  <c r="S502" i="53"/>
  <c r="Q502" i="53"/>
  <c r="Q475" i="53"/>
  <c r="Q414" i="53"/>
  <c r="T414" i="53"/>
  <c r="P414" i="53"/>
  <c r="R414" i="53"/>
  <c r="S414" i="53"/>
  <c r="U391" i="53"/>
  <c r="R391" i="53"/>
  <c r="S379" i="53"/>
  <c r="R379" i="53"/>
  <c r="Q379" i="53"/>
  <c r="T379" i="53"/>
  <c r="P379" i="53"/>
  <c r="V379" i="53" s="1"/>
  <c r="P329" i="53"/>
  <c r="W395" i="53"/>
  <c r="V395" i="53"/>
  <c r="X395" i="53" s="1"/>
  <c r="R349" i="53"/>
  <c r="R333" i="53"/>
  <c r="Q353" i="53"/>
  <c r="W337" i="53"/>
  <c r="V337" i="53"/>
  <c r="X337" i="53" s="1"/>
  <c r="W366" i="53"/>
  <c r="V366" i="53"/>
  <c r="X366" i="53" s="1"/>
  <c r="R324" i="53"/>
  <c r="Q262" i="53"/>
  <c r="Q282" i="53"/>
  <c r="R188" i="53"/>
  <c r="X139" i="53"/>
  <c r="R358" i="53"/>
  <c r="S226" i="53"/>
  <c r="S140" i="53"/>
  <c r="P140" i="53"/>
  <c r="R140" i="53"/>
  <c r="Q140" i="53"/>
  <c r="T140" i="53"/>
  <c r="S96" i="53"/>
  <c r="R96" i="53"/>
  <c r="Q96" i="53"/>
  <c r="T96" i="53"/>
  <c r="P96" i="53"/>
  <c r="T162" i="53"/>
  <c r="T64" i="53"/>
  <c r="S54" i="53"/>
  <c r="W520" i="53"/>
  <c r="V520" i="53"/>
  <c r="X520" i="53" s="1"/>
  <c r="R491" i="53"/>
  <c r="Q491" i="53"/>
  <c r="T491" i="53"/>
  <c r="P491" i="53"/>
  <c r="S491" i="53"/>
  <c r="U474" i="53"/>
  <c r="R467" i="53"/>
  <c r="Q467" i="53"/>
  <c r="T467" i="53"/>
  <c r="P467" i="53"/>
  <c r="S467" i="53"/>
  <c r="R463" i="53"/>
  <c r="Q463" i="53"/>
  <c r="T463" i="53"/>
  <c r="P463" i="53"/>
  <c r="S463" i="53"/>
  <c r="Q472" i="53"/>
  <c r="U455" i="53"/>
  <c r="P451" i="53"/>
  <c r="R472" i="53"/>
  <c r="W471" i="53"/>
  <c r="R466" i="53"/>
  <c r="S444" i="53"/>
  <c r="T465" i="53"/>
  <c r="T466" i="53"/>
  <c r="T436" i="53"/>
  <c r="P436" i="53"/>
  <c r="S436" i="53"/>
  <c r="R436" i="53"/>
  <c r="Q436" i="53"/>
  <c r="W432" i="53"/>
  <c r="V432" i="53"/>
  <c r="X432" i="53" s="1"/>
  <c r="R415" i="53"/>
  <c r="Q415" i="53"/>
  <c r="S415" i="53"/>
  <c r="P415" i="53"/>
  <c r="T415" i="53"/>
  <c r="Q418" i="53"/>
  <c r="T418" i="53"/>
  <c r="P418" i="53"/>
  <c r="S418" i="53"/>
  <c r="R418" i="53"/>
  <c r="S407" i="53"/>
  <c r="T407" i="53"/>
  <c r="R407" i="53"/>
  <c r="Q407" i="53"/>
  <c r="P407" i="53"/>
  <c r="T442" i="53"/>
  <c r="P442" i="53"/>
  <c r="V442" i="53" s="1"/>
  <c r="S442" i="53"/>
  <c r="R389" i="53"/>
  <c r="Q389" i="53"/>
  <c r="T389" i="53"/>
  <c r="P389" i="53"/>
  <c r="S389" i="53"/>
  <c r="R476" i="53"/>
  <c r="S426" i="53"/>
  <c r="R426" i="53"/>
  <c r="Q426" i="53"/>
  <c r="T426" i="53"/>
  <c r="P426" i="53"/>
  <c r="S417" i="53"/>
  <c r="S408" i="53"/>
  <c r="Q391" i="53"/>
  <c r="R408" i="53"/>
  <c r="R397" i="53"/>
  <c r="S391" i="53"/>
  <c r="T400" i="53"/>
  <c r="P397" i="53"/>
  <c r="S388" i="53"/>
  <c r="R378" i="53"/>
  <c r="Q378" i="53"/>
  <c r="T378" i="53"/>
  <c r="P378" i="53"/>
  <c r="S378" i="53"/>
  <c r="W386" i="53"/>
  <c r="V386" i="53"/>
  <c r="X386" i="53" s="1"/>
  <c r="T371" i="53"/>
  <c r="S362" i="53"/>
  <c r="Q329" i="53"/>
  <c r="T329" i="53"/>
  <c r="S313" i="53"/>
  <c r="R405" i="53"/>
  <c r="S349" i="53"/>
  <c r="S333" i="53"/>
  <c r="S312" i="53"/>
  <c r="U368" i="53"/>
  <c r="Q368" i="53"/>
  <c r="P359" i="53"/>
  <c r="R353" i="53"/>
  <c r="S338" i="53"/>
  <c r="R320" i="53"/>
  <c r="W319" i="53"/>
  <c r="V319" i="53"/>
  <c r="X319" i="53" s="1"/>
  <c r="P275" i="53"/>
  <c r="S247" i="53"/>
  <c r="R247" i="53"/>
  <c r="Q247" i="53"/>
  <c r="T247" i="53"/>
  <c r="P247" i="53"/>
  <c r="S380" i="53"/>
  <c r="Q367" i="53"/>
  <c r="T367" i="53"/>
  <c r="S291" i="53"/>
  <c r="P273" i="53"/>
  <c r="P257" i="53"/>
  <c r="S376" i="53"/>
  <c r="S340" i="53"/>
  <c r="S324" i="53"/>
  <c r="S295" i="53"/>
  <c r="Q277" i="53"/>
  <c r="T277" i="53"/>
  <c r="R262" i="53"/>
  <c r="W261" i="53"/>
  <c r="V261" i="53"/>
  <c r="X261" i="53" s="1"/>
  <c r="R237" i="53"/>
  <c r="T237" i="53"/>
  <c r="P237" i="53"/>
  <c r="S237" i="53"/>
  <c r="Q237" i="53"/>
  <c r="R218" i="53"/>
  <c r="Q218" i="53"/>
  <c r="T218" i="53"/>
  <c r="P218" i="53"/>
  <c r="V218" i="53" s="1"/>
  <c r="S218" i="53"/>
  <c r="T215" i="53"/>
  <c r="P215" i="53"/>
  <c r="R200" i="53"/>
  <c r="Q200" i="53"/>
  <c r="T200" i="53"/>
  <c r="P200" i="53"/>
  <c r="S200" i="53"/>
  <c r="P197" i="53"/>
  <c r="V197" i="53" s="1"/>
  <c r="X197" i="53" s="1"/>
  <c r="T197" i="53"/>
  <c r="R180" i="53"/>
  <c r="Q180" i="53"/>
  <c r="T180" i="53"/>
  <c r="P180" i="53"/>
  <c r="S180" i="53"/>
  <c r="T177" i="53"/>
  <c r="P177" i="53"/>
  <c r="P342" i="53"/>
  <c r="R282" i="53"/>
  <c r="W281" i="53"/>
  <c r="V281" i="53"/>
  <c r="Q266" i="53"/>
  <c r="T266" i="53"/>
  <c r="Q254" i="53"/>
  <c r="Q245" i="53"/>
  <c r="S219" i="53"/>
  <c r="R219" i="53"/>
  <c r="Q219" i="53"/>
  <c r="T219" i="53"/>
  <c r="P219" i="53"/>
  <c r="V219" i="53" s="1"/>
  <c r="Q215" i="53"/>
  <c r="U207" i="53"/>
  <c r="S201" i="53"/>
  <c r="R201" i="53"/>
  <c r="Q201" i="53"/>
  <c r="P201" i="53"/>
  <c r="V201" i="53" s="1"/>
  <c r="T201" i="53"/>
  <c r="Q197" i="53"/>
  <c r="Q177" i="53"/>
  <c r="R292" i="53"/>
  <c r="Q292" i="53"/>
  <c r="T225" i="53"/>
  <c r="S208" i="53"/>
  <c r="U199" i="53"/>
  <c r="S188" i="53"/>
  <c r="S171" i="53"/>
  <c r="Q170" i="53"/>
  <c r="T170" i="53"/>
  <c r="P170" i="53"/>
  <c r="V170" i="53" s="1"/>
  <c r="S170" i="53"/>
  <c r="R170" i="53"/>
  <c r="U168" i="53"/>
  <c r="P160" i="53"/>
  <c r="P141" i="53"/>
  <c r="R387" i="53"/>
  <c r="T302" i="53"/>
  <c r="S198" i="53"/>
  <c r="R274" i="53"/>
  <c r="Q274" i="53"/>
  <c r="R246" i="53"/>
  <c r="P244" i="53"/>
  <c r="S239" i="53"/>
  <c r="R216" i="53"/>
  <c r="Q199" i="53"/>
  <c r="V177" i="53"/>
  <c r="X177" i="53" s="1"/>
  <c r="U169" i="53"/>
  <c r="S159" i="53"/>
  <c r="T159" i="53"/>
  <c r="P159" i="53"/>
  <c r="P151" i="53"/>
  <c r="V151" i="53" s="1"/>
  <c r="X151" i="53" s="1"/>
  <c r="U149" i="53"/>
  <c r="X148" i="53"/>
  <c r="T142" i="53"/>
  <c r="S141" i="53"/>
  <c r="W132" i="53"/>
  <c r="P104" i="53"/>
  <c r="X96" i="53"/>
  <c r="W55" i="53"/>
  <c r="U47" i="53"/>
  <c r="W35" i="53"/>
  <c r="U27" i="53"/>
  <c r="W15" i="53"/>
  <c r="U3" i="53"/>
  <c r="Q253" i="53"/>
  <c r="P217" i="53"/>
  <c r="S358" i="53"/>
  <c r="S330" i="53"/>
  <c r="R312" i="53"/>
  <c r="Q286" i="53"/>
  <c r="T286" i="53"/>
  <c r="P226" i="53"/>
  <c r="V226" i="53" s="1"/>
  <c r="U218" i="53"/>
  <c r="P207" i="53"/>
  <c r="V205" i="53"/>
  <c r="X205" i="53" s="1"/>
  <c r="S153" i="53"/>
  <c r="R153" i="53"/>
  <c r="T153" i="53"/>
  <c r="Q153" i="53"/>
  <c r="P153" i="53"/>
  <c r="Q150" i="53"/>
  <c r="W129" i="53"/>
  <c r="U103" i="53"/>
  <c r="W101" i="53"/>
  <c r="W81" i="53"/>
  <c r="Q64" i="53"/>
  <c r="S63" i="53"/>
  <c r="R63" i="53"/>
  <c r="Q63" i="53"/>
  <c r="T63" i="53"/>
  <c r="P63" i="53"/>
  <c r="W63" i="53" s="1"/>
  <c r="S37" i="53"/>
  <c r="R37" i="53"/>
  <c r="Q37" i="53"/>
  <c r="T37" i="53"/>
  <c r="P37" i="53"/>
  <c r="W32" i="53"/>
  <c r="Q24" i="53"/>
  <c r="S23" i="53"/>
  <c r="R23" i="53"/>
  <c r="Q23" i="53"/>
  <c r="T23" i="53"/>
  <c r="P23" i="53"/>
  <c r="S7" i="53"/>
  <c r="R7" i="53"/>
  <c r="Q7" i="53"/>
  <c r="T7" i="53"/>
  <c r="P7" i="53"/>
  <c r="W2" i="53"/>
  <c r="R253" i="53"/>
  <c r="V237" i="53"/>
  <c r="Q179" i="53"/>
  <c r="R159" i="53"/>
  <c r="Q162" i="53"/>
  <c r="P143" i="53"/>
  <c r="R143" i="53"/>
  <c r="Q131" i="53"/>
  <c r="Q103" i="53"/>
  <c r="V96" i="53"/>
  <c r="S26" i="53"/>
  <c r="V5" i="53"/>
  <c r="V7" i="53"/>
  <c r="X7" i="53" s="1"/>
  <c r="P121" i="53"/>
  <c r="V121" i="53" s="1"/>
  <c r="X121" i="53" s="1"/>
  <c r="S103" i="53"/>
  <c r="Q56" i="53"/>
  <c r="R36" i="53"/>
  <c r="P4" i="53"/>
  <c r="T150" i="53"/>
  <c r="V101" i="53"/>
  <c r="X101" i="53" s="1"/>
  <c r="R64" i="53"/>
  <c r="P66" i="53"/>
  <c r="U55" i="53"/>
  <c r="S44" i="53"/>
  <c r="T46" i="53"/>
  <c r="U35" i="53"/>
  <c r="X35" i="53" s="1"/>
  <c r="R24" i="53"/>
  <c r="P26" i="53"/>
  <c r="V26" i="53" s="1"/>
  <c r="X26" i="53" s="1"/>
  <c r="V15" i="53"/>
  <c r="P54" i="53"/>
  <c r="S34" i="53"/>
  <c r="P16" i="53"/>
  <c r="Q5" i="53"/>
  <c r="W5" i="53" s="1"/>
  <c r="X133" i="53"/>
  <c r="V122" i="53"/>
  <c r="S93" i="53"/>
  <c r="U84" i="53"/>
  <c r="X84" i="53" s="1"/>
  <c r="T6" i="53"/>
  <c r="P152" i="53"/>
  <c r="R152" i="53"/>
  <c r="T131" i="53"/>
  <c r="V65" i="53"/>
  <c r="R14" i="53"/>
  <c r="V95" i="53"/>
  <c r="S16" i="53"/>
  <c r="W519" i="53"/>
  <c r="V519" i="53"/>
  <c r="X519" i="53" s="1"/>
  <c r="R484" i="53"/>
  <c r="Q484" i="53"/>
  <c r="T484" i="53"/>
  <c r="P484" i="53"/>
  <c r="V484" i="53" s="1"/>
  <c r="S484" i="53"/>
  <c r="U472" i="53"/>
  <c r="T472" i="53"/>
  <c r="S475" i="53"/>
  <c r="P466" i="53"/>
  <c r="R434" i="53"/>
  <c r="Q434" i="53"/>
  <c r="T434" i="53"/>
  <c r="P434" i="53"/>
  <c r="S434" i="53"/>
  <c r="U446" i="53"/>
  <c r="W423" i="53"/>
  <c r="V423" i="53"/>
  <c r="X423" i="53" s="1"/>
  <c r="W404" i="53"/>
  <c r="V404" i="53"/>
  <c r="X404" i="53" s="1"/>
  <c r="P400" i="53"/>
  <c r="P371" i="53"/>
  <c r="T405" i="53"/>
  <c r="T353" i="53"/>
  <c r="Q320" i="53"/>
  <c r="W290" i="53"/>
  <c r="V290" i="53"/>
  <c r="X290" i="53" s="1"/>
  <c r="P277" i="53"/>
  <c r="Q208" i="53"/>
  <c r="R198" i="53"/>
  <c r="T216" i="53"/>
  <c r="X119" i="53"/>
  <c r="R330" i="53"/>
  <c r="P286" i="53"/>
  <c r="S124" i="53"/>
  <c r="R124" i="53"/>
  <c r="Q124" i="53"/>
  <c r="P124" i="53"/>
  <c r="V124" i="53" s="1"/>
  <c r="X124" i="53" s="1"/>
  <c r="T124" i="53"/>
  <c r="S92" i="53"/>
  <c r="R92" i="53"/>
  <c r="Q92" i="53"/>
  <c r="T92" i="53"/>
  <c r="P92" i="53"/>
  <c r="S67" i="53"/>
  <c r="R67" i="53"/>
  <c r="Q67" i="53"/>
  <c r="P67" i="53"/>
  <c r="V67" i="53" s="1"/>
  <c r="X67" i="53" s="1"/>
  <c r="T67" i="53"/>
  <c r="S13" i="53"/>
  <c r="R13" i="53"/>
  <c r="Q13" i="53"/>
  <c r="P13" i="53"/>
  <c r="W13" i="53" s="1"/>
  <c r="T13" i="53"/>
  <c r="Q143" i="53"/>
  <c r="Q121" i="53"/>
  <c r="V92" i="53"/>
  <c r="X92" i="53" s="1"/>
  <c r="T56" i="53"/>
  <c r="V47" i="53"/>
  <c r="R151" i="53"/>
  <c r="X95" i="53"/>
  <c r="V66" i="53"/>
  <c r="P46" i="53"/>
  <c r="T14" i="53"/>
  <c r="W521" i="53"/>
  <c r="T483" i="53"/>
  <c r="S483" i="53"/>
  <c r="Q501" i="53"/>
  <c r="S501" i="53"/>
  <c r="R501" i="53"/>
  <c r="P501" i="53"/>
  <c r="T501" i="53"/>
  <c r="U485" i="53"/>
  <c r="R446" i="53"/>
  <c r="Q446" i="53"/>
  <c r="T446" i="53"/>
  <c r="P446" i="53"/>
  <c r="V446" i="53" s="1"/>
  <c r="S446" i="53"/>
  <c r="W528" i="53"/>
  <c r="V528" i="53"/>
  <c r="X528" i="53" s="1"/>
  <c r="X522" i="53"/>
  <c r="W513" i="53"/>
  <c r="W531" i="53"/>
  <c r="V531" i="53"/>
  <c r="X531" i="53" s="1"/>
  <c r="W529" i="53"/>
  <c r="W522" i="53"/>
  <c r="X529" i="53"/>
  <c r="W511" i="53"/>
  <c r="V511" i="53"/>
  <c r="X511" i="53" s="1"/>
  <c r="U484" i="53"/>
  <c r="V501" i="53"/>
  <c r="X501" i="53" s="1"/>
  <c r="P483" i="53"/>
  <c r="X480" i="53"/>
  <c r="S494" i="53"/>
  <c r="Q494" i="53"/>
  <c r="R494" i="53"/>
  <c r="P494" i="53"/>
  <c r="T494" i="53"/>
  <c r="U482" i="53"/>
  <c r="Q505" i="53"/>
  <c r="T505" i="53"/>
  <c r="P505" i="53"/>
  <c r="V505" i="53" s="1"/>
  <c r="X505" i="53" s="1"/>
  <c r="S505" i="53"/>
  <c r="R505" i="53"/>
  <c r="P476" i="53"/>
  <c r="S482" i="53"/>
  <c r="R485" i="53"/>
  <c r="V471" i="53"/>
  <c r="X471" i="53" s="1"/>
  <c r="V450" i="53"/>
  <c r="X450" i="53" s="1"/>
  <c r="Q483" i="53"/>
  <c r="V473" i="53"/>
  <c r="S464" i="53"/>
  <c r="R464" i="53"/>
  <c r="Q464" i="53"/>
  <c r="T464" i="53"/>
  <c r="P464" i="53"/>
  <c r="Q455" i="53"/>
  <c r="Q482" i="53"/>
  <c r="R455" i="53"/>
  <c r="Q451" i="53"/>
  <c r="T451" i="53"/>
  <c r="Q445" i="53"/>
  <c r="S472" i="53"/>
  <c r="U465" i="53"/>
  <c r="P444" i="53"/>
  <c r="V436" i="53"/>
  <c r="P475" i="53"/>
  <c r="V475" i="53" s="1"/>
  <c r="X475" i="53" s="1"/>
  <c r="R465" i="53"/>
  <c r="Q466" i="53"/>
  <c r="V445" i="53"/>
  <c r="X445" i="53" s="1"/>
  <c r="U436" i="53"/>
  <c r="S435" i="53"/>
  <c r="R435" i="53"/>
  <c r="Q435" i="53"/>
  <c r="P435" i="53"/>
  <c r="T435" i="53"/>
  <c r="W413" i="53"/>
  <c r="V413" i="53"/>
  <c r="X413" i="53" s="1"/>
  <c r="U444" i="53"/>
  <c r="T443" i="53"/>
  <c r="P443" i="53"/>
  <c r="R398" i="53"/>
  <c r="Q398" i="53"/>
  <c r="T398" i="53"/>
  <c r="P398" i="53"/>
  <c r="S398" i="53"/>
  <c r="Q473" i="53"/>
  <c r="Q424" i="53"/>
  <c r="T424" i="53"/>
  <c r="P424" i="53"/>
  <c r="S424" i="53"/>
  <c r="R424" i="53"/>
  <c r="P417" i="53"/>
  <c r="S409" i="53"/>
  <c r="Q409" i="53"/>
  <c r="S399" i="53"/>
  <c r="R399" i="53"/>
  <c r="Q399" i="53"/>
  <c r="T399" i="53"/>
  <c r="P399" i="53"/>
  <c r="U387" i="53"/>
  <c r="R416" i="53"/>
  <c r="P408" i="53"/>
  <c r="V408" i="53" s="1"/>
  <c r="P391" i="53"/>
  <c r="V391" i="53" s="1"/>
  <c r="R400" i="53"/>
  <c r="U380" i="53"/>
  <c r="P396" i="53"/>
  <c r="T397" i="53"/>
  <c r="P388" i="53"/>
  <c r="V388" i="53" s="1"/>
  <c r="Q377" i="53"/>
  <c r="R377" i="53"/>
  <c r="P377" i="53"/>
  <c r="T377" i="53"/>
  <c r="S377" i="53"/>
  <c r="S370" i="53"/>
  <c r="R370" i="53"/>
  <c r="Q370" i="53"/>
  <c r="P370" i="53"/>
  <c r="T370" i="53"/>
  <c r="S361" i="53"/>
  <c r="R361" i="53"/>
  <c r="Q361" i="53"/>
  <c r="P361" i="53"/>
  <c r="T361" i="53"/>
  <c r="S352" i="53"/>
  <c r="R352" i="53"/>
  <c r="Q352" i="53"/>
  <c r="T352" i="53"/>
  <c r="P352" i="53"/>
  <c r="S341" i="53"/>
  <c r="R341" i="53"/>
  <c r="Q341" i="53"/>
  <c r="T341" i="53"/>
  <c r="P341" i="53"/>
  <c r="S332" i="53"/>
  <c r="R332" i="53"/>
  <c r="Q332" i="53"/>
  <c r="T332" i="53"/>
  <c r="P332" i="53"/>
  <c r="S323" i="53"/>
  <c r="R323" i="53"/>
  <c r="Q323" i="53"/>
  <c r="T323" i="53"/>
  <c r="P323" i="53"/>
  <c r="P313" i="53"/>
  <c r="R371" i="53"/>
  <c r="P362" i="53"/>
  <c r="V362" i="53" s="1"/>
  <c r="P350" i="53"/>
  <c r="R329" i="53"/>
  <c r="W328" i="53"/>
  <c r="V328" i="53"/>
  <c r="X328" i="53" s="1"/>
  <c r="S311" i="53"/>
  <c r="T304" i="53"/>
  <c r="P304" i="53"/>
  <c r="R304" i="53"/>
  <c r="Q304" i="53"/>
  <c r="S304" i="53"/>
  <c r="S405" i="53"/>
  <c r="P349" i="53"/>
  <c r="U339" i="53"/>
  <c r="Q339" i="53"/>
  <c r="P333" i="53"/>
  <c r="T321" i="53"/>
  <c r="S315" i="53"/>
  <c r="P312" i="53"/>
  <c r="U303" i="53"/>
  <c r="U302" i="53"/>
  <c r="Q246" i="53"/>
  <c r="S368" i="53"/>
  <c r="T359" i="53"/>
  <c r="S353" i="53"/>
  <c r="P338" i="53"/>
  <c r="S320" i="53"/>
  <c r="R311" i="53"/>
  <c r="T300" i="53"/>
  <c r="P300" i="53"/>
  <c r="R300" i="53"/>
  <c r="S300" i="53"/>
  <c r="Q300" i="53"/>
  <c r="S303" i="53"/>
  <c r="Q303" i="53"/>
  <c r="P303" i="53"/>
  <c r="V303" i="53" s="1"/>
  <c r="T303" i="53"/>
  <c r="R303" i="53"/>
  <c r="V292" i="53"/>
  <c r="X281" i="53"/>
  <c r="V274" i="53"/>
  <c r="X274" i="53" s="1"/>
  <c r="V254" i="53"/>
  <c r="X254" i="53" s="1"/>
  <c r="T246" i="53"/>
  <c r="P380" i="53"/>
  <c r="R367" i="53"/>
  <c r="W357" i="53"/>
  <c r="V357" i="53"/>
  <c r="X357" i="53" s="1"/>
  <c r="P291" i="53"/>
  <c r="Q273" i="53"/>
  <c r="T273" i="53"/>
  <c r="S263" i="53"/>
  <c r="Q257" i="53"/>
  <c r="T257" i="53"/>
  <c r="P245" i="53"/>
  <c r="V245" i="53" s="1"/>
  <c r="P376" i="53"/>
  <c r="U330" i="53"/>
  <c r="P324" i="53"/>
  <c r="P295" i="53"/>
  <c r="P283" i="53"/>
  <c r="R277" i="53"/>
  <c r="S262" i="53"/>
  <c r="U245" i="53"/>
  <c r="S238" i="53"/>
  <c r="Q238" i="53"/>
  <c r="T238" i="53"/>
  <c r="R238" i="53"/>
  <c r="P238" i="53"/>
  <c r="V238" i="53" s="1"/>
  <c r="U224" i="53"/>
  <c r="U201" i="53"/>
  <c r="X196" i="53"/>
  <c r="U186" i="53"/>
  <c r="X176" i="53"/>
  <c r="Q342" i="53"/>
  <c r="T342" i="53"/>
  <c r="R293" i="53"/>
  <c r="S282" i="53"/>
  <c r="R266" i="53"/>
  <c r="S254" i="53"/>
  <c r="Q248" i="53"/>
  <c r="T248" i="53"/>
  <c r="Q225" i="53"/>
  <c r="S292" i="53"/>
  <c r="R225" i="53"/>
  <c r="S215" i="53"/>
  <c r="P208" i="53"/>
  <c r="V208" i="53" s="1"/>
  <c r="P188" i="53"/>
  <c r="S177" i="53"/>
  <c r="P169" i="53"/>
  <c r="W169" i="53" s="1"/>
  <c r="T168" i="53"/>
  <c r="P168" i="53"/>
  <c r="V168" i="53" s="1"/>
  <c r="T171" i="53"/>
  <c r="S387" i="53"/>
  <c r="Q302" i="53"/>
  <c r="R302" i="53"/>
  <c r="P198" i="53"/>
  <c r="R179" i="53"/>
  <c r="S274" i="53"/>
  <c r="Q244" i="53"/>
  <c r="T244" i="53"/>
  <c r="R239" i="53"/>
  <c r="S216" i="53"/>
  <c r="W214" i="53"/>
  <c r="S199" i="53"/>
  <c r="S172" i="53"/>
  <c r="R172" i="53"/>
  <c r="T172" i="53"/>
  <c r="Q172" i="53"/>
  <c r="P172" i="53"/>
  <c r="Q171" i="53"/>
  <c r="S149" i="53"/>
  <c r="T149" i="53"/>
  <c r="P149" i="53"/>
  <c r="P142" i="53"/>
  <c r="X129" i="53"/>
  <c r="X52" i="53"/>
  <c r="T45" i="53"/>
  <c r="U13" i="53"/>
  <c r="T217" i="53"/>
  <c r="U170" i="53"/>
  <c r="Q141" i="53"/>
  <c r="P358" i="53"/>
  <c r="P330" i="53"/>
  <c r="R286" i="53"/>
  <c r="T226" i="53"/>
  <c r="T207" i="53"/>
  <c r="S197" i="53"/>
  <c r="S187" i="53"/>
  <c r="U187" i="53"/>
  <c r="W185" i="53"/>
  <c r="W167" i="53"/>
  <c r="V161" i="53"/>
  <c r="X161" i="53" s="1"/>
  <c r="R160" i="53"/>
  <c r="W158" i="53"/>
  <c r="S151" i="53"/>
  <c r="S144" i="53"/>
  <c r="P144" i="53"/>
  <c r="R144" i="53"/>
  <c r="Q144" i="53"/>
  <c r="T144" i="53"/>
  <c r="R141" i="53"/>
  <c r="S134" i="53"/>
  <c r="R134" i="53"/>
  <c r="Q134" i="53"/>
  <c r="P134" i="53"/>
  <c r="V134" i="53" s="1"/>
  <c r="X134" i="53" s="1"/>
  <c r="T134" i="53"/>
  <c r="S130" i="53"/>
  <c r="R130" i="53"/>
  <c r="Q130" i="53"/>
  <c r="P130" i="53"/>
  <c r="V130" i="53" s="1"/>
  <c r="X130" i="53" s="1"/>
  <c r="T130" i="53"/>
  <c r="S106" i="53"/>
  <c r="R106" i="53"/>
  <c r="Q106" i="53"/>
  <c r="P106" i="53"/>
  <c r="T106" i="53"/>
  <c r="S104" i="53"/>
  <c r="S102" i="53"/>
  <c r="R102" i="53"/>
  <c r="Q102" i="53"/>
  <c r="T102" i="53"/>
  <c r="P102" i="53"/>
  <c r="V102" i="53" s="1"/>
  <c r="X102" i="53" s="1"/>
  <c r="S86" i="53"/>
  <c r="R86" i="53"/>
  <c r="Q86" i="53"/>
  <c r="T86" i="53"/>
  <c r="P86" i="53"/>
  <c r="Q83" i="53"/>
  <c r="S82" i="53"/>
  <c r="R82" i="53"/>
  <c r="Q82" i="53"/>
  <c r="T82" i="53"/>
  <c r="P82" i="53"/>
  <c r="S47" i="53"/>
  <c r="R47" i="53"/>
  <c r="Q47" i="53"/>
  <c r="P47" i="53"/>
  <c r="T47" i="53"/>
  <c r="W42" i="53"/>
  <c r="S33" i="53"/>
  <c r="R33" i="53"/>
  <c r="Q33" i="53"/>
  <c r="P33" i="53"/>
  <c r="W33" i="53" s="1"/>
  <c r="T33" i="53"/>
  <c r="S3" i="53"/>
  <c r="R3" i="53"/>
  <c r="Q3" i="53"/>
  <c r="T3" i="53"/>
  <c r="P3" i="53"/>
  <c r="S253" i="53"/>
  <c r="R199" i="53"/>
  <c r="S179" i="53"/>
  <c r="S162" i="53"/>
  <c r="R162" i="53"/>
  <c r="T143" i="53"/>
  <c r="W123" i="53"/>
  <c r="Q54" i="53"/>
  <c r="S46" i="53"/>
  <c r="S6" i="53"/>
  <c r="W6" i="53" s="1"/>
  <c r="V4" i="53"/>
  <c r="X4" i="53" s="1"/>
  <c r="W133" i="53"/>
  <c r="T121" i="53"/>
  <c r="P103" i="53"/>
  <c r="X65" i="53"/>
  <c r="R56" i="53"/>
  <c r="V42" i="53"/>
  <c r="X42" i="53" s="1"/>
  <c r="P36" i="53"/>
  <c r="U25" i="53"/>
  <c r="X25" i="53" s="1"/>
  <c r="T4" i="53"/>
  <c r="V132" i="53"/>
  <c r="V81" i="53"/>
  <c r="X81" i="53" s="1"/>
  <c r="S64" i="53"/>
  <c r="T66" i="53"/>
  <c r="P44" i="53"/>
  <c r="Q46" i="53"/>
  <c r="V32" i="53"/>
  <c r="X32" i="53" s="1"/>
  <c r="S24" i="53"/>
  <c r="T26" i="53"/>
  <c r="U15" i="53"/>
  <c r="X15" i="53" s="1"/>
  <c r="V14" i="53"/>
  <c r="W105" i="53"/>
  <c r="U94" i="53"/>
  <c r="T54" i="53"/>
  <c r="P34" i="53"/>
  <c r="T16" i="53"/>
  <c r="R245" i="53"/>
  <c r="V142" i="53"/>
  <c r="X142" i="53" s="1"/>
  <c r="V140" i="53"/>
  <c r="P93" i="53"/>
  <c r="V93" i="53" s="1"/>
  <c r="X93" i="53" s="1"/>
  <c r="Q84" i="53"/>
  <c r="W84" i="53" s="1"/>
  <c r="T83" i="53"/>
  <c r="Q6" i="53"/>
  <c r="T152" i="53"/>
  <c r="R131" i="53"/>
  <c r="U122" i="53"/>
  <c r="X122" i="53" s="1"/>
  <c r="V64" i="53"/>
  <c r="X64" i="53" s="1"/>
  <c r="V22" i="53"/>
  <c r="X22" i="53" s="1"/>
  <c r="S14" i="53"/>
  <c r="S56" i="53"/>
  <c r="W530" i="53"/>
  <c r="S503" i="53"/>
  <c r="Q503" i="53"/>
  <c r="T503" i="53"/>
  <c r="R503" i="53"/>
  <c r="P503" i="53"/>
  <c r="V503" i="53" s="1"/>
  <c r="X503" i="53" s="1"/>
  <c r="Q452" i="53"/>
  <c r="T452" i="53"/>
  <c r="P452" i="53"/>
  <c r="V452" i="53" s="1"/>
  <c r="S452" i="53"/>
  <c r="R452" i="53"/>
  <c r="U451" i="53"/>
  <c r="S454" i="53"/>
  <c r="R454" i="53"/>
  <c r="Q454" i="53"/>
  <c r="P454" i="53"/>
  <c r="T454" i="53"/>
  <c r="T437" i="53"/>
  <c r="P437" i="53"/>
  <c r="R437" i="53"/>
  <c r="Q437" i="53"/>
  <c r="S437" i="53"/>
  <c r="W441" i="53"/>
  <c r="V441" i="53"/>
  <c r="X441" i="53" s="1"/>
  <c r="U388" i="53"/>
  <c r="S314" i="53"/>
  <c r="R314" i="53"/>
  <c r="Q314" i="53"/>
  <c r="T314" i="53"/>
  <c r="P314" i="53"/>
  <c r="R362" i="53"/>
  <c r="Q405" i="53"/>
  <c r="W348" i="53"/>
  <c r="V348" i="53"/>
  <c r="X348" i="53" s="1"/>
  <c r="R338" i="53"/>
  <c r="T320" i="53"/>
  <c r="P367" i="53"/>
  <c r="R291" i="53"/>
  <c r="S273" i="53"/>
  <c r="S257" i="53"/>
  <c r="T262" i="53"/>
  <c r="W375" i="53"/>
  <c r="V375" i="53"/>
  <c r="X375" i="53" s="1"/>
  <c r="S342" i="53"/>
  <c r="T282" i="53"/>
  <c r="P266" i="53"/>
  <c r="S275" i="53"/>
  <c r="X140" i="53"/>
  <c r="S217" i="53"/>
  <c r="V207" i="53"/>
  <c r="S120" i="53"/>
  <c r="R120" i="53"/>
  <c r="Q120" i="53"/>
  <c r="P120" i="53"/>
  <c r="T120" i="53"/>
  <c r="S53" i="53"/>
  <c r="R53" i="53"/>
  <c r="Q53" i="53"/>
  <c r="P53" i="53"/>
  <c r="T53" i="53"/>
  <c r="S27" i="53"/>
  <c r="R27" i="53"/>
  <c r="Q27" i="53"/>
  <c r="T27" i="53"/>
  <c r="P27" i="53"/>
  <c r="W196" i="53"/>
  <c r="V3" i="53"/>
  <c r="S121" i="53"/>
  <c r="V86" i="53"/>
  <c r="V37" i="53"/>
  <c r="V143" i="53"/>
  <c r="X143" i="53" s="1"/>
  <c r="R93" i="53"/>
  <c r="V27" i="53"/>
  <c r="S481" i="53"/>
  <c r="R481" i="53"/>
  <c r="Q481" i="53"/>
  <c r="T481" i="53"/>
  <c r="P481" i="53"/>
  <c r="T504" i="53"/>
  <c r="P504" i="53"/>
  <c r="S504" i="53"/>
  <c r="R504" i="53"/>
  <c r="Q504" i="53"/>
  <c r="S476" i="53"/>
  <c r="W532" i="53"/>
  <c r="V532" i="53"/>
  <c r="X532" i="53" s="1"/>
  <c r="W512" i="53"/>
  <c r="V512" i="53"/>
  <c r="X512" i="53" s="1"/>
  <c r="V521" i="53"/>
  <c r="X521" i="53" s="1"/>
  <c r="Q490" i="53"/>
  <c r="T490" i="53"/>
  <c r="P490" i="53"/>
  <c r="S490" i="53"/>
  <c r="R490" i="53"/>
  <c r="U493" i="53"/>
  <c r="R493" i="53"/>
  <c r="T493" i="53"/>
  <c r="P493" i="53"/>
  <c r="Q493" i="53"/>
  <c r="S493" i="53"/>
  <c r="Q492" i="53"/>
  <c r="R492" i="53"/>
  <c r="P492" i="53"/>
  <c r="V492" i="53" s="1"/>
  <c r="X492" i="53" s="1"/>
  <c r="T492" i="53"/>
  <c r="S492" i="53"/>
  <c r="U494" i="53"/>
  <c r="W480" i="53"/>
  <c r="W500" i="53"/>
  <c r="W489" i="53"/>
  <c r="V489" i="53"/>
  <c r="X489" i="53" s="1"/>
  <c r="W462" i="53"/>
  <c r="V462" i="53"/>
  <c r="X462" i="53" s="1"/>
  <c r="R453" i="53"/>
  <c r="Q453" i="53"/>
  <c r="T453" i="53"/>
  <c r="P453" i="53"/>
  <c r="S453" i="53"/>
  <c r="R474" i="53"/>
  <c r="Q474" i="53"/>
  <c r="T474" i="53"/>
  <c r="S474" i="53"/>
  <c r="P474" i="53"/>
  <c r="V474" i="53" s="1"/>
  <c r="P485" i="53"/>
  <c r="U473" i="53"/>
  <c r="S455" i="53"/>
  <c r="U483" i="53"/>
  <c r="P472" i="53"/>
  <c r="S465" i="53"/>
  <c r="V444" i="53"/>
  <c r="Q433" i="53"/>
  <c r="T433" i="53"/>
  <c r="P433" i="53"/>
  <c r="S433" i="53"/>
  <c r="R433" i="53"/>
  <c r="Q406" i="53"/>
  <c r="T406" i="53"/>
  <c r="P406" i="53"/>
  <c r="S406" i="53"/>
  <c r="R406" i="53"/>
  <c r="U443" i="53"/>
  <c r="U442" i="53"/>
  <c r="Q444" i="53"/>
  <c r="R417" i="53"/>
  <c r="T427" i="53"/>
  <c r="P427" i="53"/>
  <c r="S427" i="53"/>
  <c r="R427" i="53"/>
  <c r="Q427" i="53"/>
  <c r="R425" i="53"/>
  <c r="Q425" i="53"/>
  <c r="T425" i="53"/>
  <c r="P425" i="53"/>
  <c r="S425" i="53"/>
  <c r="Q428" i="53"/>
  <c r="T428" i="53"/>
  <c r="P428" i="53"/>
  <c r="S428" i="53"/>
  <c r="R428" i="53"/>
  <c r="U409" i="53"/>
  <c r="U400" i="53"/>
  <c r="S390" i="53"/>
  <c r="R390" i="53"/>
  <c r="Q390" i="53"/>
  <c r="P390" i="53"/>
  <c r="T390" i="53"/>
  <c r="P416" i="53"/>
  <c r="T408" i="53"/>
  <c r="T391" i="53"/>
  <c r="S400" i="53"/>
  <c r="U379" i="53"/>
  <c r="T388" i="53"/>
  <c r="U371" i="53"/>
  <c r="U362" i="53"/>
  <c r="T351" i="53"/>
  <c r="U408" i="53"/>
  <c r="S371" i="53"/>
  <c r="T362" i="53"/>
  <c r="U350" i="53"/>
  <c r="T350" i="53"/>
  <c r="R339" i="53"/>
  <c r="V302" i="53"/>
  <c r="Q349" i="53"/>
  <c r="Q333" i="53"/>
  <c r="U321" i="53"/>
  <c r="P368" i="53"/>
  <c r="U359" i="53"/>
  <c r="Q338" i="53"/>
  <c r="P311" i="53"/>
  <c r="Q301" i="53"/>
  <c r="S301" i="53"/>
  <c r="T301" i="53"/>
  <c r="R301" i="53"/>
  <c r="P301" i="53"/>
  <c r="V301" i="53" s="1"/>
  <c r="S294" i="53"/>
  <c r="R294" i="53"/>
  <c r="Q294" i="53"/>
  <c r="T294" i="53"/>
  <c r="P294" i="53"/>
  <c r="S285" i="53"/>
  <c r="R285" i="53"/>
  <c r="Q285" i="53"/>
  <c r="T285" i="53"/>
  <c r="P285" i="53"/>
  <c r="S276" i="53"/>
  <c r="R276" i="53"/>
  <c r="Q276" i="53"/>
  <c r="T276" i="53"/>
  <c r="P276" i="53"/>
  <c r="S265" i="53"/>
  <c r="R265" i="53"/>
  <c r="Q265" i="53"/>
  <c r="T265" i="53"/>
  <c r="P265" i="53"/>
  <c r="S256" i="53"/>
  <c r="R256" i="53"/>
  <c r="Q256" i="53"/>
  <c r="P256" i="53"/>
  <c r="T256" i="53"/>
  <c r="P246" i="53"/>
  <c r="Q380" i="53"/>
  <c r="Q291" i="53"/>
  <c r="W272" i="53"/>
  <c r="V272" i="53"/>
  <c r="X272" i="53" s="1"/>
  <c r="P263" i="53"/>
  <c r="Q376" i="53"/>
  <c r="Q324" i="53"/>
  <c r="Q295" i="53"/>
  <c r="U283" i="53"/>
  <c r="Q236" i="53"/>
  <c r="S236" i="53"/>
  <c r="R236" i="53"/>
  <c r="P236" i="53"/>
  <c r="T236" i="53"/>
  <c r="R227" i="53"/>
  <c r="Q227" i="53"/>
  <c r="T227" i="53"/>
  <c r="P227" i="53"/>
  <c r="S227" i="53"/>
  <c r="P224" i="53"/>
  <c r="V224" i="53" s="1"/>
  <c r="T224" i="53"/>
  <c r="R215" i="53"/>
  <c r="R209" i="53"/>
  <c r="Q209" i="53"/>
  <c r="T209" i="53"/>
  <c r="P209" i="53"/>
  <c r="S209" i="53"/>
  <c r="T206" i="53"/>
  <c r="P206" i="53"/>
  <c r="R197" i="53"/>
  <c r="R189" i="53"/>
  <c r="Q189" i="53"/>
  <c r="T189" i="53"/>
  <c r="P189" i="53"/>
  <c r="S189" i="53"/>
  <c r="T186" i="53"/>
  <c r="P186" i="53"/>
  <c r="V186" i="53" s="1"/>
  <c r="R177" i="53"/>
  <c r="W299" i="53"/>
  <c r="V299" i="53"/>
  <c r="X299" i="53" s="1"/>
  <c r="X293" i="53"/>
  <c r="S235" i="53"/>
  <c r="R235" i="53"/>
  <c r="Q235" i="53"/>
  <c r="T235" i="53"/>
  <c r="P235" i="53"/>
  <c r="S228" i="53"/>
  <c r="R228" i="53"/>
  <c r="Q228" i="53"/>
  <c r="T228" i="53"/>
  <c r="P228" i="53"/>
  <c r="Q224" i="53"/>
  <c r="S210" i="53"/>
  <c r="R210" i="53"/>
  <c r="Q210" i="53"/>
  <c r="P210" i="53"/>
  <c r="V210" i="53" s="1"/>
  <c r="T210" i="53"/>
  <c r="Q206" i="53"/>
  <c r="S190" i="53"/>
  <c r="R190" i="53"/>
  <c r="Q190" i="53"/>
  <c r="T190" i="53"/>
  <c r="P190" i="53"/>
  <c r="S181" i="53"/>
  <c r="R181" i="53"/>
  <c r="Q181" i="53"/>
  <c r="P181" i="53"/>
  <c r="V181" i="53" s="1"/>
  <c r="T181" i="53"/>
  <c r="W252" i="53"/>
  <c r="V252" i="53"/>
  <c r="X252" i="53" s="1"/>
  <c r="U235" i="53"/>
  <c r="S225" i="53"/>
  <c r="V225" i="53"/>
  <c r="X225" i="53" s="1"/>
  <c r="W223" i="53"/>
  <c r="V159" i="53"/>
  <c r="X159" i="53" s="1"/>
  <c r="P150" i="53"/>
  <c r="W234" i="53"/>
  <c r="T198" i="53"/>
  <c r="P216" i="53"/>
  <c r="S186" i="53"/>
  <c r="U178" i="53"/>
  <c r="W176" i="53"/>
  <c r="P171" i="53"/>
  <c r="V171" i="53" s="1"/>
  <c r="X171" i="53" s="1"/>
  <c r="R171" i="53"/>
  <c r="P163" i="53"/>
  <c r="T163" i="53"/>
  <c r="S160" i="53"/>
  <c r="W122" i="53"/>
  <c r="W94" i="53"/>
  <c r="U86" i="53"/>
  <c r="W65" i="53"/>
  <c r="U57" i="53"/>
  <c r="P45" i="53"/>
  <c r="U37" i="53"/>
  <c r="X37" i="53" s="1"/>
  <c r="X2" i="53"/>
  <c r="S224" i="53"/>
  <c r="Q358" i="53"/>
  <c r="Q168" i="53"/>
  <c r="U160" i="53"/>
  <c r="Q159" i="53"/>
  <c r="R150" i="53"/>
  <c r="W148" i="53"/>
  <c r="S142" i="53"/>
  <c r="W139" i="53"/>
  <c r="W119" i="53"/>
  <c r="W91" i="53"/>
  <c r="S57" i="53"/>
  <c r="R57" i="53"/>
  <c r="Q57" i="53"/>
  <c r="T57" i="53"/>
  <c r="P57" i="53"/>
  <c r="W52" i="53"/>
  <c r="S45" i="53"/>
  <c r="S43" i="53"/>
  <c r="R43" i="53"/>
  <c r="Q43" i="53"/>
  <c r="T43" i="53"/>
  <c r="P43" i="53"/>
  <c r="S17" i="53"/>
  <c r="R17" i="53"/>
  <c r="Q17" i="53"/>
  <c r="T17" i="53"/>
  <c r="P17" i="53"/>
  <c r="X14" i="53"/>
  <c r="W12" i="53"/>
  <c r="V234" i="53"/>
  <c r="X234" i="53" s="1"/>
  <c r="R149" i="53"/>
  <c r="X132" i="53"/>
  <c r="V91" i="53"/>
  <c r="X91" i="53" s="1"/>
  <c r="U66" i="53"/>
  <c r="X66" i="53" s="1"/>
  <c r="Q14" i="53"/>
  <c r="U5" i="53"/>
  <c r="V2" i="53"/>
  <c r="S168" i="53"/>
  <c r="X123" i="53"/>
  <c r="V43" i="53"/>
  <c r="X43" i="53" s="1"/>
  <c r="T36" i="53"/>
  <c r="T160" i="53"/>
  <c r="Q142" i="53"/>
  <c r="V131" i="53"/>
  <c r="X131" i="53" s="1"/>
  <c r="V123" i="53"/>
  <c r="V104" i="53"/>
  <c r="X104" i="53" s="1"/>
  <c r="V106" i="53"/>
  <c r="X106" i="53" s="1"/>
  <c r="V82" i="53"/>
  <c r="X82" i="53" s="1"/>
  <c r="P64" i="53"/>
  <c r="V53" i="53"/>
  <c r="X53" i="53" s="1"/>
  <c r="T44" i="53"/>
  <c r="P24" i="53"/>
  <c r="V12" i="53"/>
  <c r="X12" i="53" s="1"/>
  <c r="X6" i="53"/>
  <c r="U45" i="53"/>
  <c r="S163" i="53"/>
  <c r="U152" i="53"/>
  <c r="V141" i="53"/>
  <c r="X141" i="53" s="1"/>
  <c r="V144" i="53"/>
  <c r="X144" i="53" s="1"/>
  <c r="V119" i="53"/>
  <c r="T93" i="53"/>
  <c r="R83" i="53"/>
  <c r="U85" i="53"/>
  <c r="Q45" i="53"/>
  <c r="Q25" i="53"/>
  <c r="W25" i="53" s="1"/>
  <c r="V62" i="53"/>
  <c r="X62" i="53" s="1"/>
  <c r="V23" i="53"/>
  <c r="X23" i="53" s="1"/>
  <c r="W282" i="62" l="1"/>
  <c r="W327" i="62"/>
  <c r="W251" i="62"/>
  <c r="X42" i="62"/>
  <c r="W363" i="62"/>
  <c r="X58" i="62"/>
  <c r="W289" i="62"/>
  <c r="W373" i="62"/>
  <c r="W296" i="62"/>
  <c r="W382" i="62"/>
  <c r="W411" i="62"/>
  <c r="W400" i="62"/>
  <c r="AA111" i="62"/>
  <c r="AC123" i="62"/>
  <c r="AA137" i="62"/>
  <c r="AA144" i="62"/>
  <c r="AC143" i="62"/>
  <c r="AA151" i="62"/>
  <c r="AC161" i="62"/>
  <c r="AB183" i="62"/>
  <c r="W258" i="62"/>
  <c r="AG123" i="62"/>
  <c r="AG161" i="62"/>
  <c r="AG183" i="62"/>
  <c r="W336" i="62"/>
  <c r="W318" i="62"/>
  <c r="AC151" i="62"/>
  <c r="W244" i="62"/>
  <c r="W265" i="62"/>
  <c r="W275" i="62"/>
  <c r="W345" i="62"/>
  <c r="W303" i="62"/>
  <c r="W391" i="62"/>
  <c r="AB123" i="62"/>
  <c r="AB137" i="62"/>
  <c r="AA136" i="62"/>
  <c r="AA143" i="62"/>
  <c r="AG143" i="62"/>
  <c r="AC150" i="62"/>
  <c r="AA160" i="62"/>
  <c r="AG160" i="62"/>
  <c r="AB161" i="62"/>
  <c r="AA167" i="62"/>
  <c r="AG167" i="62"/>
  <c r="AC167" i="62"/>
  <c r="AC175" i="62"/>
  <c r="AA175" i="62"/>
  <c r="AA182" i="62"/>
  <c r="AG182" i="62"/>
  <c r="AA189" i="62"/>
  <c r="AG189" i="62"/>
  <c r="AC190" i="62"/>
  <c r="AA190" i="62"/>
  <c r="AL127" i="62"/>
  <c r="AL113" i="62"/>
  <c r="AL146" i="62"/>
  <c r="AL112" i="62"/>
  <c r="AL152" i="62"/>
  <c r="AL184" i="62"/>
  <c r="AL120" i="62"/>
  <c r="AL139" i="62"/>
  <c r="AL124" i="62"/>
  <c r="AL153" i="62"/>
  <c r="AL178" i="62"/>
  <c r="AL125" i="62"/>
  <c r="AL163" i="62"/>
  <c r="AL191" i="62"/>
  <c r="AL169" i="62"/>
  <c r="AL132" i="62"/>
  <c r="AL185" i="62"/>
  <c r="AL138" i="62"/>
  <c r="AL170" i="62"/>
  <c r="AL162" i="62"/>
  <c r="AL192" i="62"/>
  <c r="AL145" i="62"/>
  <c r="AL131" i="62"/>
  <c r="AL177" i="62"/>
  <c r="AL158" i="62"/>
  <c r="AL134" i="62"/>
  <c r="AL141" i="62"/>
  <c r="AL173" i="62"/>
  <c r="AL108" i="62"/>
  <c r="AL148" i="62"/>
  <c r="AL187" i="62"/>
  <c r="AL165" i="62"/>
  <c r="AL180" i="62"/>
  <c r="AB110" i="62"/>
  <c r="AB143" i="62"/>
  <c r="V112" i="62"/>
  <c r="AD111" i="62" s="1"/>
  <c r="AB122" i="62"/>
  <c r="AB130" i="62"/>
  <c r="AC129" i="62"/>
  <c r="AC137" i="62"/>
  <c r="AC136" i="62"/>
  <c r="AB150" i="62"/>
  <c r="AC160" i="62"/>
  <c r="AA176" i="62"/>
  <c r="AB176" i="62"/>
  <c r="AC183" i="62"/>
  <c r="AB189" i="62"/>
  <c r="AA130" i="62"/>
  <c r="AC110" i="62"/>
  <c r="AA122" i="62"/>
  <c r="AG122" i="62"/>
  <c r="V129" i="62"/>
  <c r="X129" i="62" s="1"/>
  <c r="AA110" i="62"/>
  <c r="AG110" i="62"/>
  <c r="AA123" i="62"/>
  <c r="AA129" i="62"/>
  <c r="AB129" i="62"/>
  <c r="V138" i="62"/>
  <c r="AD137" i="62" s="1"/>
  <c r="AC144" i="62"/>
  <c r="AB160" i="62"/>
  <c r="AA161" i="62"/>
  <c r="AB167" i="62"/>
  <c r="AB168" i="62"/>
  <c r="AB175" i="62"/>
  <c r="AA183" i="62"/>
  <c r="AB182" i="62"/>
  <c r="AC189" i="62"/>
  <c r="AB190" i="62"/>
  <c r="AG111" i="62"/>
  <c r="AG144" i="62"/>
  <c r="AG190" i="62"/>
  <c r="AC111" i="62"/>
  <c r="V122" i="62"/>
  <c r="AD122" i="62" s="1"/>
  <c r="V131" i="62"/>
  <c r="AD130" i="62" s="1"/>
  <c r="AA150" i="62"/>
  <c r="AG150" i="62"/>
  <c r="AC182" i="62"/>
  <c r="V162" i="62"/>
  <c r="X162" i="62" s="1"/>
  <c r="AC130" i="62"/>
  <c r="AG136" i="62"/>
  <c r="AG151" i="62"/>
  <c r="AG168" i="62"/>
  <c r="AG137" i="62"/>
  <c r="X74" i="62"/>
  <c r="AA59" i="62"/>
  <c r="AA66" i="62"/>
  <c r="AC82" i="62"/>
  <c r="AA90" i="62"/>
  <c r="AA96" i="62"/>
  <c r="AC104" i="62"/>
  <c r="AC103" i="62"/>
  <c r="V82" i="62"/>
  <c r="X82" i="62" s="1"/>
  <c r="AG90" i="62"/>
  <c r="AA82" i="62"/>
  <c r="AB90" i="62"/>
  <c r="AB96" i="62"/>
  <c r="AC97" i="62"/>
  <c r="AA97" i="62"/>
  <c r="AB83" i="62"/>
  <c r="AG44" i="62"/>
  <c r="AA83" i="62"/>
  <c r="AL42" i="62"/>
  <c r="AA89" i="62"/>
  <c r="AG89" i="62"/>
  <c r="V91" i="62"/>
  <c r="AD90" i="62" s="1"/>
  <c r="AD97" i="62"/>
  <c r="AA104" i="62"/>
  <c r="AA103" i="62"/>
  <c r="AG103" i="62"/>
  <c r="AB103" i="62"/>
  <c r="AG83" i="62"/>
  <c r="AG104" i="62"/>
  <c r="AL95" i="62"/>
  <c r="AL88" i="62"/>
  <c r="AL81" i="62"/>
  <c r="AL80" i="62"/>
  <c r="AL91" i="62"/>
  <c r="AL105" i="62"/>
  <c r="AL98" i="62"/>
  <c r="AL87" i="62"/>
  <c r="AL84" i="62"/>
  <c r="AL106" i="62"/>
  <c r="AL85" i="62"/>
  <c r="AL101" i="62"/>
  <c r="AL99" i="62"/>
  <c r="AL94" i="62"/>
  <c r="AL92" i="62"/>
  <c r="AC90" i="62"/>
  <c r="AC89" i="62"/>
  <c r="V96" i="62"/>
  <c r="X96" i="62" s="1"/>
  <c r="AE96" i="62"/>
  <c r="AC96" i="62"/>
  <c r="AB97" i="62"/>
  <c r="AB104" i="62"/>
  <c r="AC44" i="62"/>
  <c r="AA52" i="62"/>
  <c r="AA53" i="62"/>
  <c r="AF42" i="62"/>
  <c r="AG82" i="62"/>
  <c r="AC66" i="62"/>
  <c r="AA73" i="62"/>
  <c r="AL65" i="62"/>
  <c r="AL72" i="62"/>
  <c r="AL58" i="62"/>
  <c r="AL43" i="62"/>
  <c r="AL51" i="62"/>
  <c r="AL47" i="62"/>
  <c r="AL61" i="62"/>
  <c r="AL76" i="62"/>
  <c r="AL71" i="62"/>
  <c r="AL54" i="62"/>
  <c r="AL68" i="62"/>
  <c r="AL69" i="62"/>
  <c r="AL46" i="62"/>
  <c r="AL75" i="62"/>
  <c r="AL50" i="62"/>
  <c r="AL57" i="62"/>
  <c r="AL64" i="62"/>
  <c r="AL62" i="62"/>
  <c r="AL55" i="62"/>
  <c r="AC59" i="62"/>
  <c r="AA74" i="62"/>
  <c r="AC45" i="62"/>
  <c r="AG53" i="62"/>
  <c r="V46" i="62"/>
  <c r="AD45" i="62" s="1"/>
  <c r="AB45" i="62"/>
  <c r="AC67" i="62"/>
  <c r="AG45" i="62"/>
  <c r="AG59" i="62"/>
  <c r="AB60" i="62"/>
  <c r="AB59" i="62"/>
  <c r="AB66" i="62"/>
  <c r="AC74" i="62"/>
  <c r="AC73" i="62"/>
  <c r="AA45" i="62"/>
  <c r="AB44" i="62"/>
  <c r="AC60" i="62"/>
  <c r="AC53" i="62"/>
  <c r="AD53" i="62"/>
  <c r="AJ42" i="62"/>
  <c r="AK42" i="62"/>
  <c r="AG60" i="62"/>
  <c r="AA67" i="62"/>
  <c r="AB74" i="62"/>
  <c r="AA44" i="62"/>
  <c r="AB52" i="62"/>
  <c r="AC52" i="62"/>
  <c r="AB53" i="62"/>
  <c r="AG52" i="62"/>
  <c r="AH42" i="62"/>
  <c r="X113" i="62"/>
  <c r="X339" i="62"/>
  <c r="AG26" i="62"/>
  <c r="X60" i="62"/>
  <c r="AA25" i="62"/>
  <c r="AB26" i="62"/>
  <c r="AC33" i="62"/>
  <c r="AB34" i="62"/>
  <c r="AL32" i="62"/>
  <c r="AL24" i="62"/>
  <c r="AL28" i="62"/>
  <c r="AL36" i="62"/>
  <c r="AL35" i="62"/>
  <c r="AL27" i="62"/>
  <c r="AL23" i="62"/>
  <c r="AL31" i="62"/>
  <c r="AA19" i="62"/>
  <c r="AC18" i="62"/>
  <c r="AC25" i="62"/>
  <c r="AA33" i="62"/>
  <c r="AG33" i="62"/>
  <c r="AB33" i="62"/>
  <c r="AC34" i="62"/>
  <c r="AB25" i="62"/>
  <c r="AA26" i="62"/>
  <c r="AA34" i="62"/>
  <c r="AG34" i="62"/>
  <c r="AC26" i="62"/>
  <c r="AG25" i="62"/>
  <c r="AC19" i="62"/>
  <c r="AA18" i="62"/>
  <c r="AG18" i="62"/>
  <c r="AL16" i="62"/>
  <c r="AL20" i="62"/>
  <c r="AL17" i="62"/>
  <c r="AL21" i="62"/>
  <c r="AB19" i="62"/>
  <c r="X260" i="62"/>
  <c r="AG19" i="62"/>
  <c r="V18" i="62"/>
  <c r="AD18" i="62" s="1"/>
  <c r="AB18" i="62"/>
  <c r="X270" i="62"/>
  <c r="V3" i="62"/>
  <c r="X3" i="62" s="1"/>
  <c r="AL10" i="62"/>
  <c r="AL14" i="62"/>
  <c r="AL9" i="62"/>
  <c r="AL13" i="62"/>
  <c r="AA11" i="62"/>
  <c r="AG12" i="62"/>
  <c r="X215" i="62"/>
  <c r="AB12" i="62"/>
  <c r="AC12" i="62"/>
  <c r="AG11" i="62"/>
  <c r="AB11" i="62"/>
  <c r="AA12" i="62"/>
  <c r="AC11" i="62"/>
  <c r="X51" i="62"/>
  <c r="X294" i="62"/>
  <c r="X21" i="62"/>
  <c r="X72" i="62"/>
  <c r="X299" i="62"/>
  <c r="X391" i="62"/>
  <c r="X67" i="62"/>
  <c r="X268" i="62"/>
  <c r="X280" i="62"/>
  <c r="X65" i="62"/>
  <c r="W69" i="62"/>
  <c r="X291" i="62"/>
  <c r="X366" i="62"/>
  <c r="X45" i="62"/>
  <c r="V163" i="62"/>
  <c r="X163" i="62" s="1"/>
  <c r="X54" i="62"/>
  <c r="W52" i="62"/>
  <c r="V53" i="62"/>
  <c r="X53" i="62" s="1"/>
  <c r="V26" i="62"/>
  <c r="X26" i="62" s="1"/>
  <c r="X99" i="62"/>
  <c r="V109" i="62"/>
  <c r="X109" i="62" s="1"/>
  <c r="V142" i="62"/>
  <c r="X142" i="62" s="1"/>
  <c r="V81" i="62"/>
  <c r="V92" i="62"/>
  <c r="V103" i="62"/>
  <c r="AD103" i="62" s="1"/>
  <c r="X128" i="62"/>
  <c r="X125" i="62"/>
  <c r="X356" i="62"/>
  <c r="X359" i="62"/>
  <c r="X405" i="53"/>
  <c r="W284" i="53"/>
  <c r="X262" i="53"/>
  <c r="X238" i="53"/>
  <c r="X226" i="53"/>
  <c r="X179" i="53"/>
  <c r="X17" i="62"/>
  <c r="W247" i="62"/>
  <c r="W292" i="62"/>
  <c r="W357" i="62"/>
  <c r="W386" i="62"/>
  <c r="W403" i="62"/>
  <c r="W332" i="62"/>
  <c r="X373" i="62"/>
  <c r="X385" i="62"/>
  <c r="X97" i="62"/>
  <c r="W102" i="62"/>
  <c r="W181" i="62"/>
  <c r="W201" i="62"/>
  <c r="X222" i="62"/>
  <c r="W307" i="62"/>
  <c r="W323" i="62"/>
  <c r="W88" i="62"/>
  <c r="W128" i="62"/>
  <c r="W135" i="62"/>
  <c r="W253" i="62"/>
  <c r="W300" i="62"/>
  <c r="X301" i="62"/>
  <c r="W366" i="62"/>
  <c r="W376" i="62"/>
  <c r="W415" i="62"/>
  <c r="X395" i="62"/>
  <c r="W3" i="62"/>
  <c r="X76" i="62"/>
  <c r="W83" i="62"/>
  <c r="W81" i="62"/>
  <c r="X277" i="62"/>
  <c r="W32" i="62"/>
  <c r="W10" i="62"/>
  <c r="W11" i="62"/>
  <c r="W24" i="62"/>
  <c r="W74" i="62"/>
  <c r="X104" i="62"/>
  <c r="X121" i="62"/>
  <c r="X159" i="62"/>
  <c r="W162" i="62"/>
  <c r="W170" i="62"/>
  <c r="X241" i="62"/>
  <c r="X248" i="62"/>
  <c r="W261" i="62"/>
  <c r="W283" i="62"/>
  <c r="W340" i="62"/>
  <c r="V341" i="62"/>
  <c r="X340" i="62" s="1"/>
  <c r="W355" i="62"/>
  <c r="X412" i="62"/>
  <c r="W413" i="62"/>
  <c r="W51" i="62"/>
  <c r="W45" i="62"/>
  <c r="W46" i="62"/>
  <c r="W47" i="62"/>
  <c r="W110" i="62"/>
  <c r="W124" i="62"/>
  <c r="W146" i="62"/>
  <c r="W229" i="62"/>
  <c r="W245" i="62"/>
  <c r="X253" i="62"/>
  <c r="W287" i="62"/>
  <c r="W290" i="62"/>
  <c r="X298" i="62"/>
  <c r="W308" i="62"/>
  <c r="W356" i="62"/>
  <c r="W374" i="62"/>
  <c r="W394" i="62"/>
  <c r="W393" i="62"/>
  <c r="W43" i="62"/>
  <c r="W44" i="62"/>
  <c r="W55" i="62"/>
  <c r="X55" i="62"/>
  <c r="W54" i="62"/>
  <c r="AE53" i="62" s="1"/>
  <c r="V43" i="62"/>
  <c r="W12" i="62"/>
  <c r="W25" i="62"/>
  <c r="W28" i="62"/>
  <c r="W84" i="62"/>
  <c r="W136" i="62"/>
  <c r="W139" i="62"/>
  <c r="W178" i="62"/>
  <c r="W208" i="62"/>
  <c r="W219" i="62"/>
  <c r="W263" i="62"/>
  <c r="W267" i="62"/>
  <c r="W276" i="62"/>
  <c r="W306" i="62"/>
  <c r="X350" i="62"/>
  <c r="W346" i="62"/>
  <c r="W359" i="62"/>
  <c r="W396" i="62"/>
  <c r="V418" i="62"/>
  <c r="X413" i="62" s="1"/>
  <c r="W53" i="62"/>
  <c r="V52" i="62"/>
  <c r="X52" i="62" s="1"/>
  <c r="V47" i="62"/>
  <c r="X47" i="62" s="1"/>
  <c r="V44" i="62"/>
  <c r="X44" i="62" s="1"/>
  <c r="W412" i="62"/>
  <c r="V416" i="62"/>
  <c r="X411" i="62" s="1"/>
  <c r="W416" i="62"/>
  <c r="W414" i="62"/>
  <c r="V415" i="62"/>
  <c r="X410" i="62" s="1"/>
  <c r="X392" i="62"/>
  <c r="W402" i="62"/>
  <c r="V405" i="62"/>
  <c r="X401" i="62" s="1"/>
  <c r="X400" i="62"/>
  <c r="X394" i="62"/>
  <c r="V406" i="62"/>
  <c r="X402" i="62" s="1"/>
  <c r="W405" i="62"/>
  <c r="W392" i="62"/>
  <c r="W401" i="62"/>
  <c r="W395" i="62"/>
  <c r="W404" i="62"/>
  <c r="W384" i="62"/>
  <c r="V387" i="62"/>
  <c r="X383" i="62" s="1"/>
  <c r="W385" i="62"/>
  <c r="W383" i="62"/>
  <c r="V386" i="62"/>
  <c r="X382" i="62" s="1"/>
  <c r="W387" i="62"/>
  <c r="V390" i="62"/>
  <c r="X386" i="62" s="1"/>
  <c r="W378" i="62"/>
  <c r="W375" i="62"/>
  <c r="X374" i="62"/>
  <c r="W377" i="62"/>
  <c r="V380" i="62"/>
  <c r="X376" i="62" s="1"/>
  <c r="W367" i="62"/>
  <c r="V368" i="62"/>
  <c r="X367" i="62" s="1"/>
  <c r="W364" i="62"/>
  <c r="V365" i="62"/>
  <c r="X364" i="62" s="1"/>
  <c r="W365" i="62"/>
  <c r="V366" i="62"/>
  <c r="X365" i="62" s="1"/>
  <c r="W368" i="62"/>
  <c r="V369" i="62"/>
  <c r="X368" i="62" s="1"/>
  <c r="V358" i="62"/>
  <c r="X357" i="62" s="1"/>
  <c r="W358" i="62"/>
  <c r="V359" i="62"/>
  <c r="X358" i="62" s="1"/>
  <c r="W347" i="62"/>
  <c r="V348" i="62"/>
  <c r="X347" i="62" s="1"/>
  <c r="X346" i="62"/>
  <c r="W349" i="62"/>
  <c r="V350" i="62"/>
  <c r="X349" i="62" s="1"/>
  <c r="W348" i="62"/>
  <c r="W350" i="62"/>
  <c r="W337" i="62"/>
  <c r="W338" i="62"/>
  <c r="V339" i="62"/>
  <c r="X338" i="62" s="1"/>
  <c r="X341" i="62"/>
  <c r="W339" i="62"/>
  <c r="W341" i="62"/>
  <c r="X337" i="62"/>
  <c r="W329" i="62"/>
  <c r="V329" i="62"/>
  <c r="X329" i="62" s="1"/>
  <c r="W330" i="62"/>
  <c r="V332" i="62"/>
  <c r="X332" i="62" s="1"/>
  <c r="W328" i="62"/>
  <c r="V328" i="62"/>
  <c r="X328" i="62" s="1"/>
  <c r="W331" i="62"/>
  <c r="V331" i="62"/>
  <c r="X331" i="62" s="1"/>
  <c r="W320" i="62"/>
  <c r="V320" i="62"/>
  <c r="X320" i="62" s="1"/>
  <c r="W322" i="62"/>
  <c r="V322" i="62"/>
  <c r="X322" i="62" s="1"/>
  <c r="W321" i="62"/>
  <c r="V321" i="62"/>
  <c r="X321" i="62" s="1"/>
  <c r="W319" i="62"/>
  <c r="X308" i="62"/>
  <c r="W304" i="62"/>
  <c r="X304" i="62"/>
  <c r="W305" i="62"/>
  <c r="X305" i="62"/>
  <c r="X300" i="62"/>
  <c r="W298" i="62"/>
  <c r="W297" i="62"/>
  <c r="W299" i="62"/>
  <c r="W301" i="62"/>
  <c r="W294" i="62"/>
  <c r="W293" i="62"/>
  <c r="X293" i="62"/>
  <c r="X290" i="62"/>
  <c r="W291" i="62"/>
  <c r="W284" i="62"/>
  <c r="X283" i="62"/>
  <c r="W286" i="62"/>
  <c r="X286" i="62"/>
  <c r="W285" i="62"/>
  <c r="X287" i="62"/>
  <c r="X284" i="62"/>
  <c r="W280" i="62"/>
  <c r="W278" i="62"/>
  <c r="W277" i="62"/>
  <c r="X278" i="62"/>
  <c r="W279" i="62"/>
  <c r="X279" i="62"/>
  <c r="X276" i="62"/>
  <c r="W270" i="62"/>
  <c r="W269" i="62"/>
  <c r="W268" i="62"/>
  <c r="W266" i="62"/>
  <c r="X266" i="62"/>
  <c r="W262" i="62"/>
  <c r="X262" i="62"/>
  <c r="W259" i="62"/>
  <c r="X259" i="62"/>
  <c r="X263" i="62"/>
  <c r="W260" i="62"/>
  <c r="W252" i="62"/>
  <c r="X252" i="62"/>
  <c r="X254" i="62"/>
  <c r="W254" i="62"/>
  <c r="W255" i="62"/>
  <c r="X255" i="62"/>
  <c r="W256" i="62"/>
  <c r="X256" i="62"/>
  <c r="W246" i="62"/>
  <c r="X246" i="62"/>
  <c r="W249" i="62"/>
  <c r="W248" i="62"/>
  <c r="W226" i="62"/>
  <c r="X226" i="62"/>
  <c r="W228" i="62"/>
  <c r="W230" i="62"/>
  <c r="X230" i="62"/>
  <c r="X229" i="62"/>
  <c r="W227" i="62"/>
  <c r="X227" i="62"/>
  <c r="W238" i="62"/>
  <c r="X238" i="62"/>
  <c r="W239" i="62"/>
  <c r="X239" i="62"/>
  <c r="W242" i="62"/>
  <c r="X242" i="62"/>
  <c r="W241" i="62"/>
  <c r="W240" i="62"/>
  <c r="W220" i="62"/>
  <c r="V220" i="62"/>
  <c r="X220" i="62" s="1"/>
  <c r="W223" i="62"/>
  <c r="W221" i="62"/>
  <c r="V221" i="62"/>
  <c r="X221" i="62" s="1"/>
  <c r="W222" i="62"/>
  <c r="W214" i="62"/>
  <c r="W213" i="62"/>
  <c r="V213" i="62"/>
  <c r="X213" i="62" s="1"/>
  <c r="W216" i="62"/>
  <c r="V216" i="62"/>
  <c r="X216" i="62" s="1"/>
  <c r="W215" i="62"/>
  <c r="W212" i="62"/>
  <c r="V212" i="62"/>
  <c r="X212" i="62" s="1"/>
  <c r="W207" i="62"/>
  <c r="V207" i="62"/>
  <c r="X207" i="62" s="1"/>
  <c r="W206" i="62"/>
  <c r="V206" i="62"/>
  <c r="X206" i="62" s="1"/>
  <c r="W205" i="62"/>
  <c r="W209" i="62"/>
  <c r="W202" i="62"/>
  <c r="V202" i="62"/>
  <c r="X202" i="62" s="1"/>
  <c r="W200" i="62"/>
  <c r="W198" i="62"/>
  <c r="V198" i="62"/>
  <c r="X198" i="62" s="1"/>
  <c r="W199" i="62"/>
  <c r="V199" i="62"/>
  <c r="X199" i="62" s="1"/>
  <c r="V201" i="62"/>
  <c r="X201" i="62" s="1"/>
  <c r="W189" i="62"/>
  <c r="V189" i="62"/>
  <c r="X189" i="62" s="1"/>
  <c r="W188" i="62"/>
  <c r="W192" i="62"/>
  <c r="W191" i="62"/>
  <c r="V191" i="62"/>
  <c r="X191" i="62" s="1"/>
  <c r="W190" i="62"/>
  <c r="V190" i="62"/>
  <c r="X190" i="62" s="1"/>
  <c r="W183" i="62"/>
  <c r="W185" i="62"/>
  <c r="V181" i="62"/>
  <c r="X181" i="62" s="1"/>
  <c r="W184" i="62"/>
  <c r="V184" i="62"/>
  <c r="X184" i="62" s="1"/>
  <c r="W182" i="62"/>
  <c r="V182" i="62"/>
  <c r="X182" i="62" s="1"/>
  <c r="V185" i="62"/>
  <c r="X185" i="62" s="1"/>
  <c r="W176" i="62"/>
  <c r="V176" i="62"/>
  <c r="X176" i="62" s="1"/>
  <c r="W175" i="62"/>
  <c r="V175" i="62"/>
  <c r="X175" i="62" s="1"/>
  <c r="W177" i="62"/>
  <c r="V177" i="62"/>
  <c r="X177" i="62" s="1"/>
  <c r="W174" i="62"/>
  <c r="W168" i="62"/>
  <c r="W167" i="62"/>
  <c r="V167" i="62"/>
  <c r="X167" i="62" s="1"/>
  <c r="V170" i="62"/>
  <c r="X170" i="62" s="1"/>
  <c r="W166" i="62"/>
  <c r="V166" i="62"/>
  <c r="X166" i="62" s="1"/>
  <c r="W169" i="62"/>
  <c r="V169" i="62"/>
  <c r="X169" i="62" s="1"/>
  <c r="W161" i="62"/>
  <c r="V161" i="62"/>
  <c r="X161" i="62" s="1"/>
  <c r="W163" i="62"/>
  <c r="W160" i="62"/>
  <c r="V160" i="62"/>
  <c r="X160" i="62" s="1"/>
  <c r="W159" i="62"/>
  <c r="W150" i="62"/>
  <c r="V150" i="62"/>
  <c r="X150" i="62" s="1"/>
  <c r="W149" i="62"/>
  <c r="W151" i="62"/>
  <c r="V149" i="62"/>
  <c r="X149" i="62" s="1"/>
  <c r="W153" i="62"/>
  <c r="W152" i="62"/>
  <c r="V152" i="62"/>
  <c r="X152" i="62" s="1"/>
  <c r="V153" i="62"/>
  <c r="X153" i="62" s="1"/>
  <c r="V146" i="62"/>
  <c r="X146" i="62" s="1"/>
  <c r="W142" i="62"/>
  <c r="W143" i="62"/>
  <c r="V143" i="62"/>
  <c r="X143" i="62" s="1"/>
  <c r="W145" i="62"/>
  <c r="V145" i="62"/>
  <c r="X145" i="62" s="1"/>
  <c r="W144" i="62"/>
  <c r="V144" i="62"/>
  <c r="X144" i="62" s="1"/>
  <c r="W137" i="62"/>
  <c r="V135" i="62"/>
  <c r="X135" i="62" s="1"/>
  <c r="W138" i="62"/>
  <c r="V136" i="62"/>
  <c r="X136" i="62" s="1"/>
  <c r="V139" i="62"/>
  <c r="X139" i="62" s="1"/>
  <c r="W131" i="62"/>
  <c r="X132" i="62"/>
  <c r="W132" i="62"/>
  <c r="W129" i="62"/>
  <c r="W130" i="62"/>
  <c r="V130" i="62"/>
  <c r="X130" i="62" s="1"/>
  <c r="W123" i="62"/>
  <c r="W125" i="62"/>
  <c r="V124" i="62"/>
  <c r="X124" i="62" s="1"/>
  <c r="W121" i="62"/>
  <c r="W122" i="62"/>
  <c r="W111" i="62"/>
  <c r="V111" i="62"/>
  <c r="X111" i="62" s="1"/>
  <c r="W113" i="62"/>
  <c r="W112" i="62"/>
  <c r="W109" i="62"/>
  <c r="V110" i="62"/>
  <c r="X110" i="62" s="1"/>
  <c r="W106" i="62"/>
  <c r="W104" i="62"/>
  <c r="V106" i="62"/>
  <c r="X106" i="62" s="1"/>
  <c r="V102" i="62"/>
  <c r="X102" i="62" s="1"/>
  <c r="W105" i="62"/>
  <c r="V105" i="62"/>
  <c r="X105" i="62" s="1"/>
  <c r="W103" i="62"/>
  <c r="W96" i="62"/>
  <c r="X95" i="62"/>
  <c r="W99" i="62"/>
  <c r="W98" i="62"/>
  <c r="AF97" i="62" s="1"/>
  <c r="W97" i="62"/>
  <c r="W95" i="62"/>
  <c r="W90" i="62"/>
  <c r="W89" i="62"/>
  <c r="V89" i="62"/>
  <c r="X89" i="62" s="1"/>
  <c r="W92" i="62"/>
  <c r="X90" i="62"/>
  <c r="W91" i="62"/>
  <c r="V88" i="62"/>
  <c r="X88" i="62" s="1"/>
  <c r="W82" i="62"/>
  <c r="V84" i="62"/>
  <c r="X84" i="62" s="1"/>
  <c r="W85" i="62"/>
  <c r="V83" i="62"/>
  <c r="X83" i="62" s="1"/>
  <c r="W73" i="62"/>
  <c r="V73" i="62"/>
  <c r="X73" i="62" s="1"/>
  <c r="W75" i="62"/>
  <c r="W72" i="62"/>
  <c r="V75" i="62"/>
  <c r="X75" i="62" s="1"/>
  <c r="W76" i="62"/>
  <c r="W68" i="62"/>
  <c r="W67" i="62"/>
  <c r="W66" i="62"/>
  <c r="V66" i="62"/>
  <c r="X66" i="62" s="1"/>
  <c r="W65" i="62"/>
  <c r="V68" i="62"/>
  <c r="X68" i="62" s="1"/>
  <c r="W61" i="62"/>
  <c r="W62" i="62"/>
  <c r="W58" i="62"/>
  <c r="V61" i="62"/>
  <c r="X61" i="62" s="1"/>
  <c r="W59" i="62"/>
  <c r="V59" i="62"/>
  <c r="X59" i="62" s="1"/>
  <c r="W60" i="62"/>
  <c r="W36" i="62"/>
  <c r="W33" i="62"/>
  <c r="W35" i="62"/>
  <c r="V35" i="62"/>
  <c r="X35" i="62" s="1"/>
  <c r="V33" i="62"/>
  <c r="X33" i="62" s="1"/>
  <c r="W34" i="62"/>
  <c r="V34" i="62"/>
  <c r="X34" i="62" s="1"/>
  <c r="X36" i="62"/>
  <c r="W27" i="62"/>
  <c r="V27" i="62"/>
  <c r="X27" i="62" s="1"/>
  <c r="V24" i="62"/>
  <c r="X24" i="62" s="1"/>
  <c r="V25" i="62"/>
  <c r="X25" i="62" s="1"/>
  <c r="W26" i="62"/>
  <c r="V28" i="62"/>
  <c r="X28" i="62" s="1"/>
  <c r="W21" i="62"/>
  <c r="W20" i="62"/>
  <c r="V20" i="62"/>
  <c r="X20" i="62" s="1"/>
  <c r="W19" i="62"/>
  <c r="W17" i="62"/>
  <c r="V19" i="62"/>
  <c r="X19" i="62" s="1"/>
  <c r="W18" i="62"/>
  <c r="X14" i="62"/>
  <c r="W13" i="62"/>
  <c r="V13" i="62"/>
  <c r="X13" i="62" s="1"/>
  <c r="W14" i="62"/>
  <c r="V11" i="62"/>
  <c r="X11" i="62" s="1"/>
  <c r="V10" i="62"/>
  <c r="X10" i="62" s="1"/>
  <c r="X7" i="62"/>
  <c r="W5" i="62"/>
  <c r="W6" i="62"/>
  <c r="V6" i="62"/>
  <c r="X6" i="62" s="1"/>
  <c r="W4" i="62"/>
  <c r="W7" i="62"/>
  <c r="V4" i="62"/>
  <c r="X4" i="62" s="1"/>
  <c r="X208" i="53"/>
  <c r="X170" i="53"/>
  <c r="W330" i="53"/>
  <c r="X282" i="53"/>
  <c r="X219" i="53"/>
  <c r="W263" i="53"/>
  <c r="X301" i="53"/>
  <c r="W368" i="53"/>
  <c r="X315" i="53"/>
  <c r="W161" i="53"/>
  <c r="W331" i="53"/>
  <c r="W351" i="53"/>
  <c r="W485" i="53"/>
  <c r="X452" i="53"/>
  <c r="W283" i="53"/>
  <c r="W455" i="53"/>
  <c r="W187" i="53"/>
  <c r="X292" i="53"/>
  <c r="X369" i="53"/>
  <c r="W188" i="53"/>
  <c r="W312" i="53"/>
  <c r="W473" i="53"/>
  <c r="W225" i="53"/>
  <c r="X436" i="53"/>
  <c r="W340" i="53"/>
  <c r="X353" i="53"/>
  <c r="W248" i="53"/>
  <c r="X237" i="53"/>
  <c r="W264" i="53"/>
  <c r="W293" i="53"/>
  <c r="W491" i="53"/>
  <c r="X253" i="53"/>
  <c r="W178" i="53"/>
  <c r="X442" i="53"/>
  <c r="X321" i="53"/>
  <c r="W315" i="53"/>
  <c r="W409" i="53"/>
  <c r="W475" i="53"/>
  <c r="X455" i="53"/>
  <c r="W322" i="53"/>
  <c r="X210" i="53"/>
  <c r="W465" i="53"/>
  <c r="W360" i="53"/>
  <c r="W239" i="53"/>
  <c r="X284" i="53"/>
  <c r="X181" i="53"/>
  <c r="V312" i="53"/>
  <c r="X312" i="53" s="1"/>
  <c r="W472" i="53"/>
  <c r="W321" i="53"/>
  <c r="X339" i="53"/>
  <c r="W445" i="53"/>
  <c r="W482" i="53"/>
  <c r="X482" i="53"/>
  <c r="X218" i="53"/>
  <c r="W442" i="53"/>
  <c r="W162" i="53"/>
  <c r="W481" i="53"/>
  <c r="W443" i="53"/>
  <c r="W150" i="53"/>
  <c r="W320" i="53"/>
  <c r="W152" i="53"/>
  <c r="W179" i="53"/>
  <c r="W228" i="53"/>
  <c r="X409" i="53"/>
  <c r="X186" i="53"/>
  <c r="W466" i="53"/>
  <c r="W274" i="53"/>
  <c r="W292" i="53"/>
  <c r="W282" i="53"/>
  <c r="W302" i="53"/>
  <c r="W405" i="53"/>
  <c r="X484" i="53"/>
  <c r="W400" i="53"/>
  <c r="W387" i="53"/>
  <c r="W254" i="53"/>
  <c r="W262" i="53"/>
  <c r="W353" i="53"/>
  <c r="X391" i="53"/>
  <c r="W186" i="53"/>
  <c r="W339" i="53"/>
  <c r="W476" i="53"/>
  <c r="W494" i="53"/>
  <c r="W253" i="53"/>
  <c r="W199" i="53"/>
  <c r="W215" i="53"/>
  <c r="W131" i="53"/>
  <c r="W103" i="53"/>
  <c r="X94" i="53"/>
  <c r="W85" i="53"/>
  <c r="X85" i="53"/>
  <c r="W83" i="53"/>
  <c r="W64" i="53"/>
  <c r="X55" i="53"/>
  <c r="W56" i="53"/>
  <c r="W45" i="53"/>
  <c r="W34" i="53"/>
  <c r="W17" i="53"/>
  <c r="W14" i="53"/>
  <c r="X5" i="53"/>
  <c r="X379" i="53"/>
  <c r="X245" i="53"/>
  <c r="W380" i="53"/>
  <c r="W300" i="53"/>
  <c r="V300" i="53"/>
  <c r="X300" i="53" s="1"/>
  <c r="W361" i="53"/>
  <c r="V361" i="53"/>
  <c r="X361" i="53" s="1"/>
  <c r="W424" i="53"/>
  <c r="V424" i="53"/>
  <c r="X424" i="53" s="1"/>
  <c r="W435" i="53"/>
  <c r="V435" i="53"/>
  <c r="X435" i="53" s="1"/>
  <c r="W46" i="53"/>
  <c r="V46" i="53"/>
  <c r="X46" i="53" s="1"/>
  <c r="W397" i="53"/>
  <c r="V397" i="53"/>
  <c r="X397" i="53" s="1"/>
  <c r="W426" i="53"/>
  <c r="V426" i="53"/>
  <c r="X426" i="53" s="1"/>
  <c r="W418" i="53"/>
  <c r="V418" i="53"/>
  <c r="X418" i="53" s="1"/>
  <c r="W415" i="53"/>
  <c r="V415" i="53"/>
  <c r="X415" i="53" s="1"/>
  <c r="W451" i="53"/>
  <c r="W329" i="53"/>
  <c r="V329" i="53"/>
  <c r="X329" i="53" s="1"/>
  <c r="W24" i="53"/>
  <c r="W43" i="53"/>
  <c r="W57" i="53"/>
  <c r="W171" i="53"/>
  <c r="W235" i="53"/>
  <c r="W189" i="53"/>
  <c r="V189" i="53"/>
  <c r="X189" i="53" s="1"/>
  <c r="W209" i="53"/>
  <c r="V209" i="53"/>
  <c r="X209" i="53" s="1"/>
  <c r="W227" i="53"/>
  <c r="V227" i="53"/>
  <c r="X227" i="53" s="1"/>
  <c r="W246" i="53"/>
  <c r="V246" i="53"/>
  <c r="X246" i="53" s="1"/>
  <c r="W285" i="53"/>
  <c r="V285" i="53"/>
  <c r="X285" i="53" s="1"/>
  <c r="X408" i="53"/>
  <c r="W416" i="53"/>
  <c r="V416" i="53"/>
  <c r="X416" i="53" s="1"/>
  <c r="W406" i="53"/>
  <c r="V406" i="53"/>
  <c r="X406" i="53" s="1"/>
  <c r="X473" i="53"/>
  <c r="V491" i="53"/>
  <c r="X491" i="53" s="1"/>
  <c r="W453" i="53"/>
  <c r="V453" i="53"/>
  <c r="X453" i="53" s="1"/>
  <c r="W492" i="53"/>
  <c r="V103" i="53"/>
  <c r="X103" i="53" s="1"/>
  <c r="W53" i="53"/>
  <c r="W367" i="53"/>
  <c r="V367" i="53"/>
  <c r="X367" i="53" s="1"/>
  <c r="W314" i="53"/>
  <c r="V314" i="53"/>
  <c r="X314" i="53" s="1"/>
  <c r="V443" i="53"/>
  <c r="X443" i="53" s="1"/>
  <c r="W454" i="53"/>
  <c r="V454" i="53"/>
  <c r="X454" i="53" s="1"/>
  <c r="W93" i="53"/>
  <c r="W44" i="53"/>
  <c r="W3" i="53"/>
  <c r="W86" i="53"/>
  <c r="W106" i="53"/>
  <c r="W208" i="53"/>
  <c r="X224" i="53"/>
  <c r="W295" i="53"/>
  <c r="V295" i="53"/>
  <c r="X295" i="53" s="1"/>
  <c r="V263" i="53"/>
  <c r="X263" i="53" s="1"/>
  <c r="V283" i="53"/>
  <c r="W304" i="53"/>
  <c r="V304" i="53"/>
  <c r="X304" i="53" s="1"/>
  <c r="W350" i="53"/>
  <c r="W341" i="53"/>
  <c r="V341" i="53"/>
  <c r="X341" i="53" s="1"/>
  <c r="W370" i="53"/>
  <c r="V370" i="53"/>
  <c r="X370" i="53" s="1"/>
  <c r="X387" i="53"/>
  <c r="W417" i="53"/>
  <c r="V417" i="53"/>
  <c r="X417" i="53" s="1"/>
  <c r="X465" i="53"/>
  <c r="W483" i="53"/>
  <c r="W501" i="53"/>
  <c r="W67" i="53"/>
  <c r="W92" i="53"/>
  <c r="W286" i="53"/>
  <c r="V286" i="53"/>
  <c r="X286" i="53" s="1"/>
  <c r="V485" i="53"/>
  <c r="W484" i="53"/>
  <c r="W26" i="53"/>
  <c r="W66" i="53"/>
  <c r="V44" i="53"/>
  <c r="X44" i="53" s="1"/>
  <c r="W153" i="53"/>
  <c r="V153" i="53"/>
  <c r="X153" i="53" s="1"/>
  <c r="W207" i="53"/>
  <c r="W217" i="53"/>
  <c r="W104" i="53"/>
  <c r="W151" i="53"/>
  <c r="W244" i="53"/>
  <c r="V244" i="53"/>
  <c r="X244" i="53" s="1"/>
  <c r="X168" i="53"/>
  <c r="W170" i="53"/>
  <c r="W201" i="53"/>
  <c r="X207" i="53"/>
  <c r="W342" i="53"/>
  <c r="V342" i="53"/>
  <c r="X342" i="53" s="1"/>
  <c r="W180" i="53"/>
  <c r="V180" i="53"/>
  <c r="X180" i="53" s="1"/>
  <c r="W237" i="53"/>
  <c r="W273" i="53"/>
  <c r="V273" i="53"/>
  <c r="X273" i="53" s="1"/>
  <c r="W275" i="53"/>
  <c r="V275" i="53"/>
  <c r="X275" i="53" s="1"/>
  <c r="W359" i="53"/>
  <c r="V330" i="53"/>
  <c r="X330" i="53" s="1"/>
  <c r="V350" i="53"/>
  <c r="X350" i="53" s="1"/>
  <c r="V368" i="53"/>
  <c r="X368" i="53" s="1"/>
  <c r="W407" i="53"/>
  <c r="V407" i="53"/>
  <c r="X407" i="53" s="1"/>
  <c r="V494" i="53"/>
  <c r="X494" i="53" s="1"/>
  <c r="W463" i="53"/>
  <c r="V463" i="53"/>
  <c r="X463" i="53" s="1"/>
  <c r="V57" i="53"/>
  <c r="X57" i="53" s="1"/>
  <c r="W414" i="53"/>
  <c r="V414" i="53"/>
  <c r="X414" i="53" s="1"/>
  <c r="W276" i="53"/>
  <c r="V276" i="53"/>
  <c r="X276" i="53" s="1"/>
  <c r="W311" i="53"/>
  <c r="V311" i="53"/>
  <c r="X311" i="53" s="1"/>
  <c r="W425" i="53"/>
  <c r="V425" i="53"/>
  <c r="X425" i="53" s="1"/>
  <c r="W358" i="53"/>
  <c r="V358" i="53"/>
  <c r="X358" i="53" s="1"/>
  <c r="W291" i="53"/>
  <c r="V291" i="53"/>
  <c r="X291" i="53" s="1"/>
  <c r="W396" i="53"/>
  <c r="V396" i="53"/>
  <c r="X396" i="53" s="1"/>
  <c r="W434" i="53"/>
  <c r="V434" i="53"/>
  <c r="X434" i="53" s="1"/>
  <c r="W160" i="53"/>
  <c r="W200" i="53"/>
  <c r="V200" i="53"/>
  <c r="X200" i="53" s="1"/>
  <c r="X45" i="53"/>
  <c r="V33" i="53"/>
  <c r="X33" i="53" s="1"/>
  <c r="W216" i="53"/>
  <c r="W181" i="53"/>
  <c r="W190" i="53"/>
  <c r="W210" i="53"/>
  <c r="W206" i="53"/>
  <c r="W236" i="53"/>
  <c r="W294" i="53"/>
  <c r="V294" i="53"/>
  <c r="X294" i="53" s="1"/>
  <c r="V380" i="53"/>
  <c r="X380" i="53" s="1"/>
  <c r="W433" i="53"/>
  <c r="V433" i="53"/>
  <c r="X433" i="53" s="1"/>
  <c r="V466" i="53"/>
  <c r="X466" i="53" s="1"/>
  <c r="W493" i="53"/>
  <c r="W490" i="53"/>
  <c r="W504" i="53"/>
  <c r="V45" i="53"/>
  <c r="W120" i="53"/>
  <c r="V215" i="53"/>
  <c r="X215" i="53" s="1"/>
  <c r="W266" i="53"/>
  <c r="V266" i="53"/>
  <c r="X266" i="53" s="1"/>
  <c r="V451" i="53"/>
  <c r="X451" i="53" s="1"/>
  <c r="W452" i="53"/>
  <c r="W503" i="53"/>
  <c r="W36" i="53"/>
  <c r="V36" i="53"/>
  <c r="X36" i="53" s="1"/>
  <c r="W102" i="53"/>
  <c r="W130" i="53"/>
  <c r="W142" i="53"/>
  <c r="V216" i="53"/>
  <c r="X216" i="53" s="1"/>
  <c r="W198" i="53"/>
  <c r="X201" i="53"/>
  <c r="W238" i="53"/>
  <c r="W324" i="53"/>
  <c r="V324" i="53"/>
  <c r="X324" i="53" s="1"/>
  <c r="W245" i="53"/>
  <c r="W303" i="53"/>
  <c r="X302" i="53"/>
  <c r="W313" i="53"/>
  <c r="V313" i="53"/>
  <c r="X313" i="53" s="1"/>
  <c r="W352" i="53"/>
  <c r="V352" i="53"/>
  <c r="X352" i="53" s="1"/>
  <c r="W388" i="53"/>
  <c r="W391" i="53"/>
  <c r="W399" i="53"/>
  <c r="V399" i="53"/>
  <c r="X399" i="53" s="1"/>
  <c r="W464" i="53"/>
  <c r="V464" i="53"/>
  <c r="X464" i="53" s="1"/>
  <c r="V504" i="53"/>
  <c r="X504" i="53" s="1"/>
  <c r="V13" i="53"/>
  <c r="X13" i="53" s="1"/>
  <c r="V235" i="53"/>
  <c r="X235" i="53" s="1"/>
  <c r="V160" i="53"/>
  <c r="X160" i="53" s="1"/>
  <c r="W277" i="53"/>
  <c r="V277" i="53"/>
  <c r="X277" i="53" s="1"/>
  <c r="W371" i="53"/>
  <c r="X446" i="53"/>
  <c r="W54" i="53"/>
  <c r="W143" i="53"/>
  <c r="V236" i="53"/>
  <c r="X236" i="53" s="1"/>
  <c r="W7" i="53"/>
  <c r="V190" i="53"/>
  <c r="X190" i="53" s="1"/>
  <c r="X27" i="53"/>
  <c r="W159" i="53"/>
  <c r="V169" i="53"/>
  <c r="X169" i="53" s="1"/>
  <c r="V217" i="53"/>
  <c r="X217" i="53" s="1"/>
  <c r="V198" i="53"/>
  <c r="X198" i="53" s="1"/>
  <c r="W141" i="53"/>
  <c r="W177" i="53"/>
  <c r="W197" i="53"/>
  <c r="W247" i="53"/>
  <c r="V247" i="53"/>
  <c r="X247" i="53" s="1"/>
  <c r="W436" i="53"/>
  <c r="W467" i="53"/>
  <c r="V467" i="53"/>
  <c r="X467" i="53" s="1"/>
  <c r="X474" i="53"/>
  <c r="V120" i="53"/>
  <c r="X120" i="53" s="1"/>
  <c r="W96" i="53"/>
  <c r="W140" i="53"/>
  <c r="V493" i="53"/>
  <c r="W428" i="53"/>
  <c r="V428" i="53"/>
  <c r="X428" i="53" s="1"/>
  <c r="W172" i="53"/>
  <c r="V172" i="53"/>
  <c r="X172" i="53" s="1"/>
  <c r="W376" i="53"/>
  <c r="V376" i="53"/>
  <c r="X376" i="53" s="1"/>
  <c r="W338" i="53"/>
  <c r="V338" i="53"/>
  <c r="X338" i="53" s="1"/>
  <c r="W333" i="53"/>
  <c r="V333" i="53"/>
  <c r="X333" i="53" s="1"/>
  <c r="W332" i="53"/>
  <c r="V332" i="53"/>
  <c r="X332" i="53" s="1"/>
  <c r="W16" i="53"/>
  <c r="V16" i="53"/>
  <c r="X16" i="53" s="1"/>
  <c r="W121" i="53"/>
  <c r="X47" i="53"/>
  <c r="V150" i="53"/>
  <c r="X150" i="53" s="1"/>
  <c r="X86" i="53"/>
  <c r="W163" i="53"/>
  <c r="V163" i="53"/>
  <c r="X163" i="53" s="1"/>
  <c r="X178" i="53"/>
  <c r="W224" i="53"/>
  <c r="X283" i="53"/>
  <c r="W256" i="53"/>
  <c r="V256" i="53"/>
  <c r="X256" i="53" s="1"/>
  <c r="W265" i="53"/>
  <c r="V265" i="53"/>
  <c r="X265" i="53" s="1"/>
  <c r="W301" i="53"/>
  <c r="X362" i="53"/>
  <c r="W390" i="53"/>
  <c r="V390" i="53"/>
  <c r="X390" i="53" s="1"/>
  <c r="W427" i="53"/>
  <c r="V427" i="53"/>
  <c r="X427" i="53" s="1"/>
  <c r="V481" i="53"/>
  <c r="X481" i="53" s="1"/>
  <c r="W474" i="53"/>
  <c r="X493" i="53"/>
  <c r="V63" i="53"/>
  <c r="X63" i="53" s="1"/>
  <c r="W27" i="53"/>
  <c r="X388" i="53"/>
  <c r="W437" i="53"/>
  <c r="V437" i="53"/>
  <c r="X437" i="53" s="1"/>
  <c r="V472" i="53"/>
  <c r="X472" i="53" s="1"/>
  <c r="V152" i="53"/>
  <c r="X152" i="53" s="1"/>
  <c r="W47" i="53"/>
  <c r="W82" i="53"/>
  <c r="W134" i="53"/>
  <c r="W144" i="53"/>
  <c r="X187" i="53"/>
  <c r="V206" i="53"/>
  <c r="X206" i="53" s="1"/>
  <c r="W149" i="53"/>
  <c r="W168" i="53"/>
  <c r="V228" i="53"/>
  <c r="X228" i="53" s="1"/>
  <c r="X303" i="53"/>
  <c r="W349" i="53"/>
  <c r="V349" i="53"/>
  <c r="X349" i="53" s="1"/>
  <c r="W362" i="53"/>
  <c r="W323" i="53"/>
  <c r="V323" i="53"/>
  <c r="X323" i="53" s="1"/>
  <c r="W377" i="53"/>
  <c r="V377" i="53"/>
  <c r="X377" i="53" s="1"/>
  <c r="W408" i="53"/>
  <c r="W398" i="53"/>
  <c r="V398" i="53"/>
  <c r="X398" i="53" s="1"/>
  <c r="X444" i="53"/>
  <c r="W444" i="53"/>
  <c r="V490" i="53"/>
  <c r="X490" i="53" s="1"/>
  <c r="V476" i="53"/>
  <c r="X476" i="53" s="1"/>
  <c r="W505" i="53"/>
  <c r="W446" i="53"/>
  <c r="X485" i="53"/>
  <c r="W124" i="53"/>
  <c r="V371" i="53"/>
  <c r="X371" i="53" s="1"/>
  <c r="V24" i="53"/>
  <c r="X24" i="53" s="1"/>
  <c r="V17" i="53"/>
  <c r="X17" i="53" s="1"/>
  <c r="V34" i="53"/>
  <c r="X34" i="53" s="1"/>
  <c r="V54" i="53"/>
  <c r="X54" i="53" s="1"/>
  <c r="W4" i="53"/>
  <c r="W23" i="53"/>
  <c r="W37" i="53"/>
  <c r="V188" i="53"/>
  <c r="X188" i="53" s="1"/>
  <c r="W226" i="53"/>
  <c r="X3" i="53"/>
  <c r="V149" i="53"/>
  <c r="X149" i="53" s="1"/>
  <c r="X199" i="53"/>
  <c r="W219" i="53"/>
  <c r="W218" i="53"/>
  <c r="W257" i="53"/>
  <c r="V257" i="53"/>
  <c r="X257" i="53" s="1"/>
  <c r="V359" i="53"/>
  <c r="X359" i="53" s="1"/>
  <c r="W378" i="53"/>
  <c r="V378" i="53"/>
  <c r="X378" i="53" s="1"/>
  <c r="W389" i="53"/>
  <c r="V389" i="53"/>
  <c r="X389" i="53" s="1"/>
  <c r="V400" i="53"/>
  <c r="X400" i="53" s="1"/>
  <c r="V483" i="53"/>
  <c r="X483" i="53" s="1"/>
  <c r="W379" i="53"/>
  <c r="W502" i="53"/>
  <c r="V502" i="53"/>
  <c r="X502" i="53" s="1"/>
  <c r="AE122" i="62" l="1"/>
  <c r="X122" i="62"/>
  <c r="AJ122" i="62" s="1"/>
  <c r="AF167" i="62"/>
  <c r="AF176" i="62"/>
  <c r="AF136" i="62"/>
  <c r="AF190" i="62"/>
  <c r="X112" i="62"/>
  <c r="AH111" i="62" s="1"/>
  <c r="AK123" i="62"/>
  <c r="AE151" i="62"/>
  <c r="AE183" i="62"/>
  <c r="AE161" i="62"/>
  <c r="AE111" i="62"/>
  <c r="AE129" i="62"/>
  <c r="X138" i="62"/>
  <c r="AF137" i="62" s="1"/>
  <c r="AE90" i="62"/>
  <c r="AE130" i="62"/>
  <c r="AE137" i="62"/>
  <c r="X131" i="62"/>
  <c r="AF130" i="62" s="1"/>
  <c r="X91" i="62"/>
  <c r="AF90" i="62" s="1"/>
  <c r="AL122" i="62"/>
  <c r="AL130" i="62"/>
  <c r="AJ151" i="62"/>
  <c r="AD129" i="62"/>
  <c r="AL137" i="62"/>
  <c r="AE144" i="62"/>
  <c r="AE160" i="62"/>
  <c r="AE175" i="62"/>
  <c r="AE110" i="62"/>
  <c r="AF110" i="62"/>
  <c r="AE150" i="62"/>
  <c r="AE168" i="62"/>
  <c r="AE182" i="62"/>
  <c r="AE143" i="62"/>
  <c r="AE167" i="62"/>
  <c r="AE176" i="62"/>
  <c r="AE190" i="62"/>
  <c r="AE136" i="62"/>
  <c r="AF144" i="62"/>
  <c r="AF175" i="62"/>
  <c r="AE123" i="62"/>
  <c r="AD150" i="62"/>
  <c r="AL150" i="62" s="1"/>
  <c r="AJ182" i="62"/>
  <c r="AJ168" i="62"/>
  <c r="AJ160" i="62"/>
  <c r="AJ136" i="62"/>
  <c r="AH129" i="62"/>
  <c r="AD190" i="62"/>
  <c r="AL190" i="62" s="1"/>
  <c r="AH176" i="62"/>
  <c r="AJ150" i="62"/>
  <c r="AK136" i="62"/>
  <c r="AH189" i="62"/>
  <c r="AH175" i="62"/>
  <c r="AK167" i="62"/>
  <c r="AH143" i="62"/>
  <c r="AF122" i="62"/>
  <c r="AF150" i="62"/>
  <c r="AF168" i="62"/>
  <c r="AF182" i="62"/>
  <c r="AK182" i="62"/>
  <c r="AK176" i="62"/>
  <c r="AH151" i="62"/>
  <c r="AD161" i="62"/>
  <c r="AL161" i="62" s="1"/>
  <c r="AH183" i="62"/>
  <c r="AJ167" i="62"/>
  <c r="AK144" i="62"/>
  <c r="AH110" i="62"/>
  <c r="AH122" i="62"/>
  <c r="AD189" i="62"/>
  <c r="AL189" i="62" s="1"/>
  <c r="AK168" i="62"/>
  <c r="AJ143" i="62"/>
  <c r="AH190" i="62"/>
  <c r="AK175" i="62"/>
  <c r="AH160" i="62"/>
  <c r="AJ144" i="62"/>
  <c r="AK160" i="62"/>
  <c r="AF160" i="62"/>
  <c r="AK143" i="62"/>
  <c r="AF143" i="62"/>
  <c r="AK189" i="62"/>
  <c r="AF189" i="62"/>
  <c r="AK161" i="62"/>
  <c r="AF161" i="62"/>
  <c r="AD168" i="62"/>
  <c r="AL168" i="62" s="1"/>
  <c r="AH144" i="62"/>
  <c r="AJ190" i="62"/>
  <c r="AJ175" i="62"/>
  <c r="AH161" i="62"/>
  <c r="AH123" i="62"/>
  <c r="AK110" i="62"/>
  <c r="AJ189" i="62"/>
  <c r="AD175" i="62"/>
  <c r="AL175" i="62" s="1"/>
  <c r="AD167" i="62"/>
  <c r="AL167" i="62" s="1"/>
  <c r="AD143" i="62"/>
  <c r="AL143" i="62" s="1"/>
  <c r="AK129" i="62"/>
  <c r="AK122" i="62"/>
  <c r="AK190" i="62"/>
  <c r="AH182" i="62"/>
  <c r="AH167" i="62"/>
  <c r="AK150" i="62"/>
  <c r="AH136" i="62"/>
  <c r="AJ123" i="62"/>
  <c r="AF123" i="62"/>
  <c r="AK151" i="62"/>
  <c r="AF151" i="62"/>
  <c r="AK183" i="62"/>
  <c r="AF183" i="62"/>
  <c r="AF111" i="62"/>
  <c r="AL111" i="62"/>
  <c r="AJ183" i="62"/>
  <c r="AH150" i="62"/>
  <c r="AL129" i="62"/>
  <c r="AD110" i="62"/>
  <c r="AL110" i="62" s="1"/>
  <c r="AD176" i="62"/>
  <c r="AL176" i="62" s="1"/>
  <c r="AD160" i="62"/>
  <c r="AL160" i="62" s="1"/>
  <c r="AD151" i="62"/>
  <c r="AL151" i="62" s="1"/>
  <c r="AD136" i="62"/>
  <c r="AL136" i="62" s="1"/>
  <c r="AJ129" i="62"/>
  <c r="AD123" i="62"/>
  <c r="AL123" i="62" s="1"/>
  <c r="AF129" i="62"/>
  <c r="AD182" i="62"/>
  <c r="AL182" i="62" s="1"/>
  <c r="AJ176" i="62"/>
  <c r="AD144" i="62"/>
  <c r="AL144" i="62" s="1"/>
  <c r="AJ110" i="62"/>
  <c r="AD183" i="62"/>
  <c r="AL183" i="62" s="1"/>
  <c r="AH168" i="62"/>
  <c r="AJ161" i="62"/>
  <c r="AJ111" i="62"/>
  <c r="AE45" i="62"/>
  <c r="AF83" i="62"/>
  <c r="AL103" i="62"/>
  <c r="AE89" i="62"/>
  <c r="AK82" i="62"/>
  <c r="AE104" i="62"/>
  <c r="AJ89" i="62"/>
  <c r="AL45" i="62"/>
  <c r="AE103" i="62"/>
  <c r="AF59" i="62"/>
  <c r="AF66" i="62"/>
  <c r="AF104" i="62"/>
  <c r="AD82" i="62"/>
  <c r="AL82" i="62" s="1"/>
  <c r="AK97" i="62"/>
  <c r="AL90" i="62"/>
  <c r="AE60" i="62"/>
  <c r="AJ82" i="62"/>
  <c r="AJ104" i="62"/>
  <c r="AE97" i="62"/>
  <c r="AE83" i="62"/>
  <c r="AL97" i="62"/>
  <c r="AH89" i="62"/>
  <c r="AE82" i="62"/>
  <c r="AF96" i="62"/>
  <c r="AH96" i="62"/>
  <c r="AD83" i="62"/>
  <c r="AL83" i="62" s="1"/>
  <c r="AE66" i="62"/>
  <c r="AE73" i="62"/>
  <c r="AL53" i="62"/>
  <c r="AJ96" i="62"/>
  <c r="AF82" i="62"/>
  <c r="AF60" i="62"/>
  <c r="AF89" i="62"/>
  <c r="AJ60" i="62"/>
  <c r="AJ97" i="62"/>
  <c r="AK89" i="62"/>
  <c r="AK104" i="62"/>
  <c r="AH83" i="62"/>
  <c r="AK83" i="62"/>
  <c r="AJ83" i="62"/>
  <c r="AF11" i="62"/>
  <c r="AD104" i="62"/>
  <c r="AL104" i="62" s="1"/>
  <c r="AD96" i="62"/>
  <c r="AL96" i="62" s="1"/>
  <c r="AH82" i="62"/>
  <c r="AE67" i="62"/>
  <c r="AE74" i="62"/>
  <c r="AE44" i="62"/>
  <c r="AE52" i="62"/>
  <c r="AK74" i="62"/>
  <c r="AH60" i="62"/>
  <c r="AK96" i="62"/>
  <c r="AH104" i="62"/>
  <c r="AH97" i="62"/>
  <c r="AH90" i="62"/>
  <c r="AL89" i="62"/>
  <c r="AK73" i="62"/>
  <c r="AF73" i="62"/>
  <c r="AH44" i="62"/>
  <c r="AH74" i="62"/>
  <c r="AE59" i="62"/>
  <c r="AF74" i="62"/>
  <c r="AK44" i="62"/>
  <c r="AF44" i="62"/>
  <c r="X46" i="62"/>
  <c r="AF45" i="62" s="1"/>
  <c r="AF53" i="62"/>
  <c r="AJ53" i="62"/>
  <c r="AK53" i="62"/>
  <c r="AD66" i="62"/>
  <c r="AL66" i="62" s="1"/>
  <c r="AK67" i="62"/>
  <c r="AD74" i="62"/>
  <c r="AL74" i="62" s="1"/>
  <c r="AD60" i="62"/>
  <c r="AL60" i="62" s="1"/>
  <c r="AH73" i="62"/>
  <c r="AH67" i="62"/>
  <c r="AJ44" i="62"/>
  <c r="AH52" i="62"/>
  <c r="AK45" i="62"/>
  <c r="AF67" i="62"/>
  <c r="AJ74" i="62"/>
  <c r="AK60" i="62"/>
  <c r="AH45" i="62"/>
  <c r="AJ66" i="62"/>
  <c r="AH66" i="62"/>
  <c r="AJ67" i="62"/>
  <c r="AJ73" i="62"/>
  <c r="AD67" i="62"/>
  <c r="AL67" i="62" s="1"/>
  <c r="AK66" i="62"/>
  <c r="AK52" i="62"/>
  <c r="AF52" i="62"/>
  <c r="AJ52" i="62"/>
  <c r="AD52" i="62"/>
  <c r="AL52" i="62" s="1"/>
  <c r="AJ59" i="62"/>
  <c r="AH59" i="62"/>
  <c r="AH53" i="62"/>
  <c r="AD44" i="62"/>
  <c r="AL44" i="62" s="1"/>
  <c r="AD73" i="62"/>
  <c r="AL73" i="62" s="1"/>
  <c r="AK59" i="62"/>
  <c r="AD59" i="62"/>
  <c r="AL59" i="62" s="1"/>
  <c r="AH25" i="62"/>
  <c r="AE33" i="62"/>
  <c r="AE34" i="62"/>
  <c r="AE26" i="62"/>
  <c r="AF33" i="62"/>
  <c r="AE25" i="62"/>
  <c r="AL18" i="62"/>
  <c r="AD34" i="62"/>
  <c r="AL34" i="62" s="1"/>
  <c r="AK25" i="62"/>
  <c r="AH26" i="62"/>
  <c r="AD25" i="62"/>
  <c r="AL25" i="62" s="1"/>
  <c r="AJ33" i="62"/>
  <c r="AK34" i="62"/>
  <c r="AF34" i="62"/>
  <c r="X18" i="62"/>
  <c r="AJ18" i="62" s="1"/>
  <c r="AD26" i="62"/>
  <c r="AL26" i="62" s="1"/>
  <c r="AH33" i="62"/>
  <c r="AK33" i="62"/>
  <c r="AD33" i="62"/>
  <c r="AL33" i="62" s="1"/>
  <c r="AJ26" i="62"/>
  <c r="AF25" i="62"/>
  <c r="AE18" i="62"/>
  <c r="AK26" i="62"/>
  <c r="AF26" i="62"/>
  <c r="AH34" i="62"/>
  <c r="AJ25" i="62"/>
  <c r="AJ34" i="62"/>
  <c r="AK19" i="62"/>
  <c r="AF19" i="62"/>
  <c r="AH19" i="62"/>
  <c r="AD19" i="62"/>
  <c r="AL19" i="62" s="1"/>
  <c r="AJ19" i="62"/>
  <c r="AL12" i="62"/>
  <c r="AE12" i="62"/>
  <c r="AK11" i="62"/>
  <c r="AE11" i="62"/>
  <c r="AJ12" i="62"/>
  <c r="AK12" i="62"/>
  <c r="AF12" i="62"/>
  <c r="AJ11" i="62"/>
  <c r="AD11" i="62"/>
  <c r="AL11" i="62" s="1"/>
  <c r="AI11" i="62"/>
  <c r="AH12" i="62"/>
  <c r="AI12" i="62"/>
  <c r="AH11" i="62"/>
  <c r="X81" i="62"/>
  <c r="X92" i="62"/>
  <c r="X103" i="62"/>
  <c r="X43" i="62"/>
  <c r="AK90" i="62" l="1"/>
  <c r="AJ90" i="62"/>
  <c r="AK111" i="62"/>
  <c r="AK130" i="62"/>
  <c r="AK137" i="62"/>
  <c r="AJ137" i="62"/>
  <c r="AH137" i="62"/>
  <c r="AJ130" i="62"/>
  <c r="AH130" i="62"/>
  <c r="AJ45" i="62"/>
  <c r="AF103" i="62"/>
  <c r="AK103" i="62"/>
  <c r="AH103" i="62"/>
  <c r="AJ103" i="62"/>
  <c r="AK18" i="62"/>
  <c r="AH18" i="62"/>
  <c r="AF18" i="6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Route 66 PC 2</author>
  </authors>
  <commentList>
    <comment ref="A2" authorId="0" shapeId="0" xr:uid="{3EA66A38-ED93-467B-9969-C26B02A5432A}">
      <text>
        <r>
          <rPr>
            <sz val="9"/>
            <color indexed="81"/>
            <rFont val="Segoe UI"/>
            <family val="2"/>
          </rPr>
          <t>Hallo und  Guten Tag
Hier braucht man in den Jahren 2021-2031 nur die Spiel 77 und Super 6 für jeden Ziehungstag eingetragen.
ACHTUNG:
Ab 29.03.2022 gibt es am Dienstag dann auch eine Ziehung für den Eurojackpot.Bitte darauf achten das die  Zahlen für Dienstag und Freitag in  die richtige Vorlage eingetragen werden!
Die Ziehungstage sind oben in der Überschrift entsprechend beschriftet
Es gibt für Dienstag eine Vorlage
Es gibt für Freitag eine Vorlage
Viel Spaß noch mit dieser Spiel 77 und Super 6 Auswertung
Außerdem viele Gewinne für das immer aktuelle Jahr und das die Gewinne überwiegen, so das dieses aktuelle Jahr  mit einen Gewinnüberschluß bei den Gewinne ab
geschlossen werden kann.
Als Schmankel habe ich die Zahlen so formatiert, das gleich Farbig angezeigt wird ob deine Spiel 77 oder Super 6 Richtig sind.</t>
        </r>
      </text>
    </comment>
  </commentList>
</comments>
</file>

<file path=xl/sharedStrings.xml><?xml version="1.0" encoding="utf-8"?>
<sst xmlns="http://schemas.openxmlformats.org/spreadsheetml/2006/main" count="5566" uniqueCount="183">
  <si>
    <t>Gespielte Zahlen</t>
  </si>
  <si>
    <t>Gezogene Zahlen</t>
  </si>
  <si>
    <t>Auswertung</t>
  </si>
  <si>
    <t>2 aus 10</t>
  </si>
  <si>
    <t>Gewinn</t>
  </si>
  <si>
    <t>Einsatz</t>
  </si>
  <si>
    <t>Spiel 1</t>
  </si>
  <si>
    <t>Spiel 2</t>
  </si>
  <si>
    <t>Datum</t>
  </si>
  <si>
    <t>5 aus 50</t>
  </si>
  <si>
    <t>2021 Freitag</t>
  </si>
  <si>
    <t>Spiel 77/ Euro</t>
  </si>
  <si>
    <t>Super6/Euro</t>
  </si>
  <si>
    <t>Eurojackpott</t>
  </si>
  <si>
    <t>Spiel 3</t>
  </si>
  <si>
    <t>Spiel 4</t>
  </si>
  <si>
    <t>Spiel 5</t>
  </si>
  <si>
    <t>Spiel 6</t>
  </si>
  <si>
    <t>Spiel 7</t>
  </si>
  <si>
    <t>Spiel 8</t>
  </si>
  <si>
    <t>Spiel 77</t>
  </si>
  <si>
    <t>Super 6</t>
  </si>
  <si>
    <t>Ziehung der Zahlen am Samstag</t>
  </si>
  <si>
    <t>1 Spiel</t>
  </si>
  <si>
    <t>2 Spiel</t>
  </si>
  <si>
    <t>3 Spiel</t>
  </si>
  <si>
    <t>4 Spiel</t>
  </si>
  <si>
    <t>5 Spiel</t>
  </si>
  <si>
    <t>6 Spiel</t>
  </si>
  <si>
    <t>7 Spiel</t>
  </si>
  <si>
    <t>8 Spiel</t>
  </si>
  <si>
    <t>Eurojackpot Freitag</t>
  </si>
  <si>
    <t>Ziehungstag Freitag</t>
  </si>
  <si>
    <t>Eurojackpot Dienstag</t>
  </si>
  <si>
    <t>Die Ziehung erfolgt am Samstag für Euro</t>
  </si>
  <si>
    <t>Ziehungstag Dienstag</t>
  </si>
  <si>
    <t>Ziehungstag Dienstag/Ab 29.3.2022</t>
  </si>
  <si>
    <t>2022 Schein 2-Freitag</t>
  </si>
  <si>
    <t>2022 Schein 3-Freitag</t>
  </si>
  <si>
    <t>2022 Schein 4-Freitag</t>
  </si>
  <si>
    <t>2023 Schein 2-Freitag</t>
  </si>
  <si>
    <t>2023 Schein 3-Freitag</t>
  </si>
  <si>
    <t>2023 Schein 4-Freitag</t>
  </si>
  <si>
    <t>2024 Schein 2-Freitag</t>
  </si>
  <si>
    <t>2024 Schein 3-Freitag</t>
  </si>
  <si>
    <t>2024 Schein 4-Freitag</t>
  </si>
  <si>
    <t>2025 Schein 2-Freitag</t>
  </si>
  <si>
    <t>2025 Schein 3-Freitag</t>
  </si>
  <si>
    <t>2025 Schein 4-Freitag</t>
  </si>
  <si>
    <t>2026 Schein 2-Freitag</t>
  </si>
  <si>
    <t>2026 Schein 3-Freitag</t>
  </si>
  <si>
    <t>2026 Schein 4-Freitag</t>
  </si>
  <si>
    <t>2027 Schein 2-Freitag</t>
  </si>
  <si>
    <t>2027 Schein 3-Freitag</t>
  </si>
  <si>
    <t>2027 Schein 4-Freitag</t>
  </si>
  <si>
    <t>2028 Schein 2-Freitag</t>
  </si>
  <si>
    <t>2028 Schein 3-Freitag</t>
  </si>
  <si>
    <t>2028 Schein 4-Freitag</t>
  </si>
  <si>
    <t>2029 Schein 2-Freitag</t>
  </si>
  <si>
    <t>2029 Schein 3-Freitag</t>
  </si>
  <si>
    <t>2029 Schein 4-Freitag</t>
  </si>
  <si>
    <t>2030 Schein 2-Freitag</t>
  </si>
  <si>
    <t>2030 Schein 3-Freitag</t>
  </si>
  <si>
    <t>2030 Schein 4-Freitag</t>
  </si>
  <si>
    <t>2022 Schein 2-Dienstag</t>
  </si>
  <si>
    <t>2022 Schein 3-Dienstag</t>
  </si>
  <si>
    <t>2022 Schein 4-Dienstag</t>
  </si>
  <si>
    <t>2023 Schein 2-Dienstag</t>
  </si>
  <si>
    <t>2023 Schein 3-Dienstag</t>
  </si>
  <si>
    <t>2023 Schein 4-Dienstag</t>
  </si>
  <si>
    <t>2024 Schein 2-Dienstag</t>
  </si>
  <si>
    <t>2024 Schein 3-Dienstag</t>
  </si>
  <si>
    <t>2024 Schein 4-Dienstag</t>
  </si>
  <si>
    <t>2025 Schein 2-Dienstag</t>
  </si>
  <si>
    <t>2025 Schein 3-Dienstag</t>
  </si>
  <si>
    <t>2025 Schein 4-Dienstag</t>
  </si>
  <si>
    <t>2026 Schein 2-Dienstag</t>
  </si>
  <si>
    <t>2026 Schein 3-Dienstag</t>
  </si>
  <si>
    <t>2026 Schein 4-Dienstag</t>
  </si>
  <si>
    <t>2027 Schein 2-Dienstag</t>
  </si>
  <si>
    <t>2027 Schein 3-Dienstag</t>
  </si>
  <si>
    <t>2027 Schein 4-Dienstag</t>
  </si>
  <si>
    <t>2028 Schein 2-Dienstag</t>
  </si>
  <si>
    <t>2028 Schein 3-Dienstag</t>
  </si>
  <si>
    <t>2028 Schein 4-Dienstag</t>
  </si>
  <si>
    <t>2029 Schein 2-Dienstag</t>
  </si>
  <si>
    <t>2029 Schein 3-Dienstag</t>
  </si>
  <si>
    <t>2029 Schein 4-Dienstag</t>
  </si>
  <si>
    <t>2030 Schein 2-Dienstag</t>
  </si>
  <si>
    <t>2030 Schein 3-Dienstag</t>
  </si>
  <si>
    <t>2030 Schein 4-Dienstag</t>
  </si>
  <si>
    <t>Spalten breiten:Datum 9,43/Spiel 77-Super 6:Spalten B-N-3/B1-N1-B2-N2-Spiel 77-B3-H3-Super 6-B3-N3-Diese alle markieren und Verbinden und Zentrieren anklicken
Natürlich die Überschriften erst markieren und Verbinden wenn alle Spalten auf die Breite eingestellt sind</t>
  </si>
  <si>
    <t>Hier die eigenen Zahlen eingeben</t>
  </si>
  <si>
    <t>2022 Dienstag</t>
  </si>
  <si>
    <t>2022 Freitag</t>
  </si>
  <si>
    <t>Ziehung der Zahlen am Mittwoch</t>
  </si>
  <si>
    <t>Die Ziehung erfolgt am Mittwoch für Euro</t>
  </si>
  <si>
    <t>Gewinn 2021 Schein Spiel 77-Super 6</t>
  </si>
  <si>
    <t>Gewinn Eurojackpot 2021</t>
  </si>
  <si>
    <t>Einsatz 2021</t>
  </si>
  <si>
    <t>Laufzeit Schein 17.12.2021 Bis 07.01.2022</t>
  </si>
  <si>
    <t>Kein Schein gespielt</t>
  </si>
  <si>
    <t>4 Wochen Schein gespielt</t>
  </si>
  <si>
    <t>4 Wochen Schein gespielt-Folgender Schein</t>
  </si>
  <si>
    <t>Gewinn Verlustberechnung Einsatz Minus/Plus  Gewinn 2021 Ohne Spiel 77+Super 6</t>
  </si>
  <si>
    <t>Gewinn Verlustberechnung Einsatz Minus/Plus  Gewinn 2021 mit Spiel 77+Super 6</t>
  </si>
  <si>
    <t>Treffer Spiel 77</t>
  </si>
  <si>
    <t>Gewinn 4 Spiel 77</t>
  </si>
  <si>
    <t>Gewinn 9 Spiel 77</t>
  </si>
  <si>
    <t>Gewinn 0 Spiel 77</t>
  </si>
  <si>
    <t>Gewinn 5 Spiel 77</t>
  </si>
  <si>
    <t>Gewinn 7 Spiel 77</t>
  </si>
  <si>
    <t>Gewinn 1 Spiel 77</t>
  </si>
  <si>
    <t>Gewinn 4 Super 6</t>
  </si>
  <si>
    <t>Gewinn 4 Super 7</t>
  </si>
  <si>
    <t>Gewinn 4 Super 9</t>
  </si>
  <si>
    <t>Gewinn 4 Super 0</t>
  </si>
  <si>
    <t>Gewinn 4 Super 5</t>
  </si>
  <si>
    <t>Treffer Super 6</t>
  </si>
  <si>
    <t>Spiel 77 Gewinnklassen</t>
  </si>
  <si>
    <t>Klasse 12</t>
  </si>
  <si>
    <t>Klasse 11</t>
  </si>
  <si>
    <t>Klasse 10</t>
  </si>
  <si>
    <t>Klasse 9</t>
  </si>
  <si>
    <t>Klasse 8</t>
  </si>
  <si>
    <t>Klasse 7</t>
  </si>
  <si>
    <t>Klasse 6</t>
  </si>
  <si>
    <t>Klasse 5</t>
  </si>
  <si>
    <t>Klasse 4</t>
  </si>
  <si>
    <t>Klasse 3</t>
  </si>
  <si>
    <t>Klasse 2</t>
  </si>
  <si>
    <t>Klasse 1</t>
  </si>
  <si>
    <t>Super 6 Gewinnklassen</t>
  </si>
  <si>
    <t>Hier werden die Zahlen Spiel 77 und Super 6 werden farblich gekennzeichnet, sollten sie gezogen werden mit der letzten Zahl aufwärts.
So kann man sehen wann der Schein gewonnen hast.Am besten siehst man es bei der Letzten Zahl von Spiel 77 und Super 6 mit der letzten Zahl aufwärts.</t>
  </si>
  <si>
    <t xml:space="preserve"> </t>
  </si>
  <si>
    <t>77.777,00 €</t>
  </si>
  <si>
    <t>1.877.777,00 €</t>
  </si>
  <si>
    <t>7.777,00 €</t>
  </si>
  <si>
    <t>777,00 €</t>
  </si>
  <si>
    <t>77,00 €</t>
  </si>
  <si>
    <t>0,00 €</t>
  </si>
  <si>
    <t>1.077.777,00 €</t>
  </si>
  <si>
    <t>2.277.777,00 €</t>
  </si>
  <si>
    <t>5 aus 50-2 aus 10 Gewinne</t>
  </si>
  <si>
    <t>13,50 €</t>
  </si>
  <si>
    <t>Spiel  77</t>
  </si>
  <si>
    <t>Auswertung 77-6</t>
  </si>
  <si>
    <t>Jackp S77</t>
  </si>
  <si>
    <t>Jackp S6</t>
  </si>
  <si>
    <t>77/7</t>
  </si>
  <si>
    <t>77/6</t>
  </si>
  <si>
    <t>77/5</t>
  </si>
  <si>
    <t>77/4</t>
  </si>
  <si>
    <t>77/3</t>
  </si>
  <si>
    <t>77/2</t>
  </si>
  <si>
    <t>77/1</t>
  </si>
  <si>
    <t>6/6</t>
  </si>
  <si>
    <t>6/5</t>
  </si>
  <si>
    <t>6/4</t>
  </si>
  <si>
    <t>6/3</t>
  </si>
  <si>
    <t>6/2</t>
  </si>
  <si>
    <t>6/1</t>
  </si>
  <si>
    <t>5.2.21</t>
  </si>
  <si>
    <t>26.2.21</t>
  </si>
  <si>
    <t>7.5.21</t>
  </si>
  <si>
    <t>16.9.21</t>
  </si>
  <si>
    <t>Euro 12/12</t>
  </si>
  <si>
    <t>Euro 12/11</t>
  </si>
  <si>
    <t>Euro 12/10</t>
  </si>
  <si>
    <t>Euro 12/9</t>
  </si>
  <si>
    <t>Euro 12/8</t>
  </si>
  <si>
    <t>Euro 12/7</t>
  </si>
  <si>
    <t>Euro 12/6</t>
  </si>
  <si>
    <t>Euro 12/5</t>
  </si>
  <si>
    <t>Euro 12/4</t>
  </si>
  <si>
    <t>Euro 12/3</t>
  </si>
  <si>
    <t>Euro 12/2</t>
  </si>
  <si>
    <t>Euro 12/1</t>
  </si>
  <si>
    <t>Jackpotthöhe 2021</t>
  </si>
  <si>
    <t>Jackpotthöhe 2022</t>
  </si>
  <si>
    <t>Eurojackpot 5aus 50 Auswertung: Gewinne  werden von Euro 12/12 bis Euro 12/1 angezeigt</t>
  </si>
  <si>
    <t>WENN(T303:P303=1;V303:U303;1;'Eurogewinne 21'!B87;0)</t>
  </si>
  <si>
    <t>WENN(T2:P2=1;V2:U2;2'Eurogewinne 21'!$B$87;0)*WENN(W2=1=X2=2;'Eurogewinne 21'!$B$87;0)*WENN(W2=3=X2=0;'Eurogewinne 21'!$D$87;0)*WENN(W2=3=X2=1;'Eurogewinne 21'!$E$87;0)*WENN(W2=2=X2=2;'Eurogewinne 21'!$F$87;0)*WENN(W2=3=X2=2;'Eurogewinne 21'!$G$87;0)*(WENN(W2=4=X2=0;'Eurogewinne 21'!$H$87;0)*WENN(W2=4=X2=1;'Eurogewinne 21'!$I$87;0)*WENN(W2=4=X2=2;'Eurogewinne 21'!$J$87;)*WENN(W2=5=X2=0;'Eurogewinne 21'!$K$87;0)*WENN(W2=5=X2=1;'Eurogewinne 21'!$L$87;0)*WENN(W2=5=X2=2;'Eurogewinne 21'!$M$87;0))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</si>
</sst>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9"/>
      <color indexed="81"/>
      <name val="Segoe UI"/>
      <family val="2"/>
    </font>
    <font>
      <b/>
      <sz val="11"/>
      <color rgb="FFFF0000"/>
      <name val="Calibri"/>
      <family val="2"/>
      <scheme val="minor"/>
    </font>
    <font>
      <b/>
      <sz val="10"/>
      <color theme="1"/>
      <name val="Calibri"/>
      <family val="2"/>
      <scheme val="minor"/>
    </font>
    <font>
      <sz val="8"/>
      <name val="Calibri"/>
      <family val="2"/>
      <scheme val="minor"/>
    </font>
    <font>
      <b/>
      <sz val="14"/>
      <color theme="1"/>
      <name val="Calibri"/>
      <family val="2"/>
      <scheme val="minor"/>
    </font>
    <font>
      <sz val="6"/>
      <color theme="1"/>
      <name val="Calibri"/>
      <family val="2"/>
      <scheme val="minor"/>
    </font>
    <font>
      <sz val="7"/>
      <color theme="1"/>
      <name val="Calibri"/>
      <family val="2"/>
      <scheme val="minor"/>
    </font>
    <font>
      <sz val="9"/>
      <color theme="1"/>
      <name val="Calibri"/>
      <family val="2"/>
      <scheme val="minor"/>
    </font>
    <font>
      <b/>
      <sz val="13"/>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92D050"/>
        <bgColor indexed="64"/>
      </patternFill>
    </fill>
    <fill>
      <patternFill patternType="solid">
        <fgColor rgb="FF00B0F0"/>
        <bgColor indexed="64"/>
      </patternFill>
    </fill>
  </fills>
  <borders count="7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style="thin">
        <color indexed="64"/>
      </right>
      <top style="medium">
        <color indexed="64"/>
      </top>
      <bottom style="medium">
        <color indexed="64"/>
      </bottom>
      <diagonal/>
    </border>
    <border>
      <left/>
      <right/>
      <top style="thin">
        <color indexed="64"/>
      </top>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500">
    <xf numFmtId="0" fontId="0" fillId="0" borderId="0" xfId="0"/>
    <xf numFmtId="0" fontId="0" fillId="0" borderId="5" xfId="0" applyBorder="1" applyAlignment="1">
      <alignment horizontal="center"/>
    </xf>
    <xf numFmtId="44" fontId="0" fillId="0" borderId="5" xfId="1"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2" borderId="6" xfId="0" applyFill="1" applyBorder="1" applyAlignment="1">
      <alignment horizontal="center"/>
    </xf>
    <xf numFmtId="0" fontId="0" fillId="3" borderId="5" xfId="0" applyFill="1" applyBorder="1" applyAlignment="1">
      <alignment horizontal="center"/>
    </xf>
    <xf numFmtId="14" fontId="0" fillId="0" borderId="7" xfId="0" applyNumberFormat="1" applyBorder="1" applyAlignment="1">
      <alignment horizontal="center"/>
    </xf>
    <xf numFmtId="0" fontId="0" fillId="0" borderId="12" xfId="0" applyBorder="1" applyAlignment="1">
      <alignment horizontal="center"/>
    </xf>
    <xf numFmtId="0" fontId="0" fillId="4" borderId="5" xfId="0" applyFill="1" applyBorder="1" applyAlignment="1">
      <alignment horizontal="center"/>
    </xf>
    <xf numFmtId="0" fontId="0" fillId="2" borderId="5" xfId="0" applyFill="1" applyBorder="1" applyAlignment="1">
      <alignment horizontal="center"/>
    </xf>
    <xf numFmtId="44" fontId="0" fillId="0" borderId="5" xfId="1" applyFont="1" applyBorder="1" applyAlignment="1" applyProtection="1">
      <alignment horizontal="center"/>
      <protection locked="0"/>
    </xf>
    <xf numFmtId="0" fontId="0" fillId="0" borderId="0" xfId="0" applyAlignment="1" applyProtection="1">
      <alignment horizontal="center"/>
      <protection locked="0"/>
    </xf>
    <xf numFmtId="0" fontId="0" fillId="0" borderId="6" xfId="0" applyFill="1" applyBorder="1" applyAlignment="1">
      <alignment horizontal="center"/>
    </xf>
    <xf numFmtId="0" fontId="0" fillId="4" borderId="6" xfId="0" applyFill="1" applyBorder="1" applyAlignment="1">
      <alignment horizontal="center"/>
    </xf>
    <xf numFmtId="0" fontId="0" fillId="0" borderId="19" xfId="0" applyBorder="1" applyAlignment="1">
      <alignment horizontal="center"/>
    </xf>
    <xf numFmtId="0" fontId="0" fillId="0" borderId="5" xfId="0" applyFill="1" applyBorder="1" applyAlignment="1">
      <alignment horizontal="center"/>
    </xf>
    <xf numFmtId="14" fontId="0" fillId="0" borderId="0" xfId="0" applyNumberFormat="1" applyAlignment="1" applyProtection="1">
      <alignment horizontal="center"/>
      <protection locked="0"/>
    </xf>
    <xf numFmtId="0" fontId="0" fillId="0" borderId="5" xfId="0" applyBorder="1" applyAlignment="1" applyProtection="1">
      <alignment horizontal="center"/>
      <protection locked="0"/>
    </xf>
    <xf numFmtId="0" fontId="0" fillId="0" borderId="6" xfId="0" applyFill="1" applyBorder="1" applyAlignment="1" applyProtection="1">
      <alignment horizontal="center"/>
      <protection locked="0"/>
    </xf>
    <xf numFmtId="44" fontId="0" fillId="0" borderId="7" xfId="1" applyFont="1" applyBorder="1" applyAlignment="1">
      <alignment horizontal="center"/>
    </xf>
    <xf numFmtId="0" fontId="0" fillId="0" borderId="0" xfId="0" applyBorder="1" applyAlignment="1">
      <alignment horizontal="center"/>
    </xf>
    <xf numFmtId="0" fontId="0" fillId="6" borderId="6" xfId="0" applyFill="1" applyBorder="1" applyAlignment="1">
      <alignment horizontal="center"/>
    </xf>
    <xf numFmtId="0" fontId="0" fillId="0" borderId="6" xfId="0" applyBorder="1" applyAlignment="1" applyProtection="1">
      <alignment horizontal="center"/>
      <protection locked="0"/>
    </xf>
    <xf numFmtId="44" fontId="0" fillId="0" borderId="0" xfId="1" applyFont="1" applyBorder="1" applyAlignment="1">
      <alignment horizontal="center"/>
    </xf>
    <xf numFmtId="44" fontId="0" fillId="0" borderId="0" xfId="1" applyFont="1" applyAlignment="1">
      <alignment horizontal="center"/>
    </xf>
    <xf numFmtId="0" fontId="0" fillId="0" borderId="0" xfId="0" applyAlignment="1">
      <alignment horizontal="center"/>
    </xf>
    <xf numFmtId="0" fontId="0" fillId="0" borderId="0" xfId="0" applyFill="1" applyBorder="1"/>
    <xf numFmtId="0" fontId="0" fillId="0" borderId="20" xfId="0" applyBorder="1"/>
    <xf numFmtId="0" fontId="0" fillId="0" borderId="19" xfId="0" applyBorder="1"/>
    <xf numFmtId="14" fontId="0" fillId="0" borderId="30" xfId="0" applyNumberFormat="1" applyBorder="1" applyAlignment="1">
      <alignment horizontal="center"/>
    </xf>
    <xf numFmtId="0" fontId="0" fillId="0" borderId="21" xfId="0" applyBorder="1" applyAlignment="1" applyProtection="1">
      <alignment horizontal="center"/>
      <protection locked="0"/>
    </xf>
    <xf numFmtId="44" fontId="0" fillId="0" borderId="0" xfId="1" applyFont="1"/>
    <xf numFmtId="0" fontId="0" fillId="0" borderId="37" xfId="0" applyBorder="1" applyAlignment="1">
      <alignment horizontal="center"/>
    </xf>
    <xf numFmtId="14" fontId="0" fillId="0" borderId="27" xfId="0" applyNumberFormat="1" applyBorder="1" applyAlignment="1">
      <alignment horizontal="center"/>
    </xf>
    <xf numFmtId="14" fontId="0" fillId="0" borderId="28" xfId="0" applyNumberFormat="1" applyBorder="1" applyAlignment="1">
      <alignment horizontal="center"/>
    </xf>
    <xf numFmtId="14" fontId="0" fillId="0" borderId="29" xfId="0" applyNumberFormat="1" applyBorder="1" applyAlignment="1">
      <alignment horizontal="center"/>
    </xf>
    <xf numFmtId="14" fontId="0" fillId="0" borderId="41" xfId="0" applyNumberFormat="1" applyBorder="1" applyAlignment="1">
      <alignment horizontal="center"/>
    </xf>
    <xf numFmtId="14" fontId="0" fillId="0" borderId="42" xfId="0" applyNumberFormat="1" applyBorder="1" applyAlignment="1">
      <alignment horizontal="center"/>
    </xf>
    <xf numFmtId="14" fontId="0" fillId="0" borderId="43" xfId="0" applyNumberFormat="1" applyBorder="1" applyAlignment="1">
      <alignment horizontal="center"/>
    </xf>
    <xf numFmtId="0" fontId="0" fillId="0" borderId="26" xfId="0" applyBorder="1" applyAlignment="1">
      <alignment horizontal="center"/>
    </xf>
    <xf numFmtId="0" fontId="0" fillId="6" borderId="0" xfId="0" applyFill="1"/>
    <xf numFmtId="0" fontId="0" fillId="0" borderId="9"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7"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Protection="1">
      <protection locked="0"/>
    </xf>
    <xf numFmtId="0" fontId="0" fillId="0" borderId="15" xfId="0" applyBorder="1" applyProtection="1">
      <protection locked="0"/>
    </xf>
    <xf numFmtId="0" fontId="0" fillId="0" borderId="39" xfId="0" applyBorder="1" applyProtection="1">
      <protection locked="0"/>
    </xf>
    <xf numFmtId="0" fontId="0" fillId="0" borderId="16" xfId="0" applyBorder="1" applyProtection="1">
      <protection locked="0"/>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Protection="1">
      <protection locked="0"/>
    </xf>
    <xf numFmtId="0" fontId="0" fillId="0" borderId="5" xfId="0" applyBorder="1" applyProtection="1">
      <protection locked="0"/>
    </xf>
    <xf numFmtId="0" fontId="0" fillId="0" borderId="13" xfId="0" applyBorder="1" applyProtection="1">
      <protection locked="0"/>
    </xf>
    <xf numFmtId="0" fontId="0" fillId="0" borderId="14"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locked="0"/>
    </xf>
    <xf numFmtId="0" fontId="0" fillId="0" borderId="39" xfId="0" applyBorder="1" applyAlignment="1" applyProtection="1">
      <alignment horizontal="center"/>
      <protection locked="0"/>
    </xf>
    <xf numFmtId="0" fontId="0" fillId="0" borderId="40" xfId="0" applyBorder="1" applyAlignment="1" applyProtection="1">
      <alignment horizontal="center"/>
      <protection locked="0"/>
    </xf>
    <xf numFmtId="0" fontId="0" fillId="0" borderId="38" xfId="0" applyBorder="1" applyAlignment="1" applyProtection="1">
      <alignment horizontal="center"/>
      <protection locked="0"/>
    </xf>
    <xf numFmtId="0" fontId="0" fillId="0" borderId="25" xfId="0" applyBorder="1" applyProtection="1">
      <protection locked="0"/>
    </xf>
    <xf numFmtId="0" fontId="0" fillId="0" borderId="7" xfId="0" applyBorder="1" applyProtection="1">
      <protection locked="0"/>
    </xf>
    <xf numFmtId="0" fontId="0" fillId="0" borderId="36" xfId="0" applyBorder="1" applyProtection="1">
      <protection locked="0"/>
    </xf>
    <xf numFmtId="0" fontId="0" fillId="0" borderId="0" xfId="0" applyBorder="1" applyAlignment="1" applyProtection="1">
      <alignment horizontal="center"/>
      <protection locked="0"/>
    </xf>
    <xf numFmtId="0" fontId="2" fillId="0" borderId="0" xfId="0" applyFont="1" applyAlignment="1">
      <alignment horizontal="center"/>
    </xf>
    <xf numFmtId="44" fontId="0" fillId="0" borderId="0" xfId="1" applyFont="1" applyBorder="1" applyAlignment="1" applyProtection="1">
      <alignment horizontal="center"/>
      <protection locked="0"/>
    </xf>
    <xf numFmtId="44" fontId="0" fillId="0" borderId="0" xfId="1" applyFont="1" applyAlignment="1" applyProtection="1">
      <alignment horizontal="center"/>
      <protection locked="0"/>
    </xf>
    <xf numFmtId="0" fontId="0" fillId="0" borderId="27" xfId="0" applyBorder="1" applyAlignment="1">
      <alignment horizontal="center"/>
    </xf>
    <xf numFmtId="14" fontId="0" fillId="0" borderId="9" xfId="0" applyNumberFormat="1" applyBorder="1" applyAlignment="1">
      <alignment horizontal="center"/>
    </xf>
    <xf numFmtId="44" fontId="0" fillId="0" borderId="10" xfId="1" applyFont="1" applyBorder="1" applyAlignment="1">
      <alignment horizontal="center"/>
    </xf>
    <xf numFmtId="44" fontId="0" fillId="0" borderId="11" xfId="1" applyFont="1" applyBorder="1" applyAlignment="1">
      <alignment horizontal="center"/>
    </xf>
    <xf numFmtId="44" fontId="0" fillId="0" borderId="13" xfId="1" applyFont="1" applyBorder="1" applyAlignment="1">
      <alignment horizontal="center"/>
    </xf>
    <xf numFmtId="14" fontId="0" fillId="0" borderId="12" xfId="0" applyNumberFormat="1" applyBorder="1" applyAlignment="1">
      <alignment horizontal="center"/>
    </xf>
    <xf numFmtId="14" fontId="0" fillId="0" borderId="14" xfId="0" applyNumberFormat="1" applyBorder="1" applyAlignment="1">
      <alignment horizontal="center"/>
    </xf>
    <xf numFmtId="44" fontId="0" fillId="0" borderId="15" xfId="1" applyFont="1" applyBorder="1" applyAlignment="1">
      <alignment horizontal="center"/>
    </xf>
    <xf numFmtId="44" fontId="0" fillId="0" borderId="16" xfId="1" applyFont="1" applyBorder="1" applyAlignment="1">
      <alignment horizontal="center"/>
    </xf>
    <xf numFmtId="0" fontId="0" fillId="0" borderId="0" xfId="0" applyFill="1" applyBorder="1" applyAlignment="1">
      <alignment horizontal="center"/>
    </xf>
    <xf numFmtId="14" fontId="0" fillId="2" borderId="0" xfId="0" applyNumberFormat="1" applyFill="1" applyAlignment="1" applyProtection="1">
      <alignment horizontal="center"/>
      <protection locked="0"/>
    </xf>
    <xf numFmtId="14" fontId="0" fillId="3" borderId="0" xfId="0" applyNumberFormat="1" applyFill="1" applyAlignment="1" applyProtection="1">
      <alignment horizontal="center"/>
      <protection locked="0"/>
    </xf>
    <xf numFmtId="44" fontId="0" fillId="0" borderId="0" xfId="1" applyFont="1" applyFill="1" applyBorder="1" applyAlignment="1" applyProtection="1">
      <alignment horizontal="center"/>
      <protection locked="0"/>
    </xf>
    <xf numFmtId="0" fontId="4" fillId="0" borderId="0" xfId="0" applyFont="1" applyBorder="1" applyAlignment="1">
      <alignment horizontal="center"/>
    </xf>
    <xf numFmtId="14" fontId="0" fillId="5" borderId="0" xfId="0" applyNumberFormat="1" applyFill="1" applyAlignment="1" applyProtection="1">
      <alignment horizontal="center"/>
      <protection locked="0"/>
    </xf>
    <xf numFmtId="0" fontId="0" fillId="5" borderId="0" xfId="0" applyFill="1" applyAlignment="1" applyProtection="1">
      <alignment horizontal="center"/>
      <protection locked="0"/>
    </xf>
    <xf numFmtId="0" fontId="0" fillId="2" borderId="0" xfId="0" applyFill="1" applyAlignment="1" applyProtection="1">
      <alignment horizontal="center"/>
      <protection locked="0"/>
    </xf>
    <xf numFmtId="0" fontId="0" fillId="3" borderId="0" xfId="0" applyFill="1" applyAlignment="1" applyProtection="1">
      <alignment horizontal="center"/>
      <protection locked="0"/>
    </xf>
    <xf numFmtId="0" fontId="0" fillId="0" borderId="0" xfId="0" applyAlignment="1">
      <alignment horizontal="center"/>
    </xf>
    <xf numFmtId="14" fontId="0" fillId="0" borderId="26" xfId="0" applyNumberFormat="1" applyBorder="1" applyAlignment="1">
      <alignment horizontal="center"/>
    </xf>
    <xf numFmtId="0" fontId="0" fillId="0" borderId="45" xfId="0" applyBorder="1" applyAlignment="1" applyProtection="1">
      <alignment horizontal="center"/>
      <protection locked="0"/>
    </xf>
    <xf numFmtId="0" fontId="0" fillId="0" borderId="37" xfId="0" applyBorder="1" applyAlignment="1" applyProtection="1">
      <alignment horizontal="center"/>
      <protection locked="0"/>
    </xf>
    <xf numFmtId="0" fontId="0" fillId="0" borderId="46" xfId="0" applyBorder="1" applyAlignment="1" applyProtection="1">
      <alignment horizontal="center"/>
      <protection locked="0"/>
    </xf>
    <xf numFmtId="14" fontId="0" fillId="0" borderId="5" xfId="0" applyNumberFormat="1" applyBorder="1" applyAlignment="1">
      <alignment horizontal="center"/>
    </xf>
    <xf numFmtId="0" fontId="0" fillId="0" borderId="5" xfId="0" applyBorder="1"/>
    <xf numFmtId="14" fontId="0" fillId="0" borderId="37" xfId="0" applyNumberFormat="1" applyBorder="1" applyAlignment="1">
      <alignment horizontal="center"/>
    </xf>
    <xf numFmtId="0" fontId="0" fillId="0" borderId="47" xfId="0" applyBorder="1" applyAlignment="1" applyProtection="1">
      <alignment horizontal="center"/>
      <protection locked="0"/>
    </xf>
    <xf numFmtId="14" fontId="0" fillId="0" borderId="23" xfId="0" applyNumberFormat="1" applyBorder="1" applyAlignment="1">
      <alignment horizontal="center"/>
    </xf>
    <xf numFmtId="0" fontId="0" fillId="2" borderId="0" xfId="0" applyFill="1" applyAlignment="1">
      <alignment horizontal="center"/>
    </xf>
    <xf numFmtId="0" fontId="0" fillId="0" borderId="0" xfId="0" applyProtection="1">
      <protection locked="0"/>
    </xf>
    <xf numFmtId="14" fontId="0" fillId="0" borderId="7" xfId="0" applyNumberFormat="1" applyBorder="1" applyAlignment="1" applyProtection="1">
      <alignment horizontal="center"/>
      <protection locked="0"/>
    </xf>
    <xf numFmtId="14" fontId="0" fillId="0" borderId="26" xfId="0" applyNumberFormat="1" applyBorder="1" applyAlignment="1" applyProtection="1">
      <alignment horizontal="center"/>
      <protection locked="0"/>
    </xf>
    <xf numFmtId="14" fontId="0" fillId="0" borderId="37" xfId="0" applyNumberFormat="1" applyBorder="1" applyAlignment="1" applyProtection="1">
      <alignment horizontal="center"/>
      <protection locked="0"/>
    </xf>
    <xf numFmtId="0" fontId="0" fillId="0" borderId="37" xfId="0" applyBorder="1" applyProtection="1">
      <protection locked="0"/>
    </xf>
    <xf numFmtId="0" fontId="0" fillId="0" borderId="19" xfId="0" applyBorder="1" applyProtection="1">
      <protection locked="0"/>
    </xf>
    <xf numFmtId="14" fontId="0" fillId="0" borderId="28" xfId="0" applyNumberFormat="1" applyBorder="1" applyAlignment="1" applyProtection="1">
      <alignment horizontal="center"/>
      <protection locked="0"/>
    </xf>
    <xf numFmtId="14" fontId="0" fillId="0" borderId="29" xfId="0" applyNumberFormat="1" applyBorder="1" applyAlignment="1" applyProtection="1">
      <alignment horizontal="center"/>
      <protection locked="0"/>
    </xf>
    <xf numFmtId="14" fontId="0" fillId="0" borderId="0" xfId="0" applyNumberFormat="1" applyFill="1" applyAlignment="1" applyProtection="1">
      <alignment horizontal="center"/>
      <protection locked="0"/>
    </xf>
    <xf numFmtId="0" fontId="0" fillId="0" borderId="5" xfId="0" applyFill="1" applyBorder="1" applyAlignment="1" applyProtection="1">
      <alignment horizontal="center"/>
      <protection locked="0"/>
    </xf>
    <xf numFmtId="0" fontId="0" fillId="0" borderId="0" xfId="0" applyFill="1" applyAlignment="1" applyProtection="1">
      <alignment horizontal="center"/>
      <protection locked="0"/>
    </xf>
    <xf numFmtId="0" fontId="0" fillId="0" borderId="0" xfId="0" applyFill="1" applyBorder="1" applyAlignment="1" applyProtection="1">
      <alignment horizontal="center"/>
      <protection locked="0"/>
    </xf>
    <xf numFmtId="0" fontId="0" fillId="0" borderId="0" xfId="0" applyAlignment="1">
      <alignment horizontal="center"/>
    </xf>
    <xf numFmtId="0" fontId="0" fillId="3" borderId="0" xfId="0" applyFill="1" applyAlignment="1">
      <alignment horizontal="center"/>
    </xf>
    <xf numFmtId="0" fontId="0" fillId="2" borderId="0" xfId="0" applyFill="1" applyBorder="1" applyAlignment="1" applyProtection="1">
      <alignment horizontal="center"/>
      <protection locked="0"/>
    </xf>
    <xf numFmtId="44" fontId="0" fillId="0" borderId="50" xfId="1" applyFont="1" applyBorder="1" applyAlignment="1">
      <alignment horizontal="center"/>
    </xf>
    <xf numFmtId="44" fontId="0" fillId="0" borderId="51" xfId="1" applyFont="1" applyBorder="1" applyAlignment="1">
      <alignment horizontal="center"/>
    </xf>
    <xf numFmtId="44" fontId="0" fillId="0" borderId="25" xfId="1" applyFont="1" applyBorder="1" applyAlignment="1">
      <alignment horizontal="center"/>
    </xf>
    <xf numFmtId="0" fontId="0" fillId="0" borderId="45" xfId="0" applyBorder="1" applyAlignment="1">
      <alignment horizontal="center"/>
    </xf>
    <xf numFmtId="44" fontId="0" fillId="0" borderId="37" xfId="1" applyFont="1" applyBorder="1" applyAlignment="1">
      <alignment horizontal="center"/>
    </xf>
    <xf numFmtId="44" fontId="0" fillId="0" borderId="47" xfId="1" applyFont="1" applyBorder="1" applyAlignment="1">
      <alignment horizontal="center"/>
    </xf>
    <xf numFmtId="44" fontId="0" fillId="0" borderId="46" xfId="1" applyFont="1" applyBorder="1" applyAlignment="1">
      <alignment horizontal="center"/>
    </xf>
    <xf numFmtId="14" fontId="0" fillId="0" borderId="0" xfId="0" applyNumberFormat="1" applyAlignment="1">
      <alignment horizontal="center"/>
    </xf>
    <xf numFmtId="44" fontId="0" fillId="0" borderId="9" xfId="1" applyFont="1" applyBorder="1" applyAlignment="1">
      <alignment horizontal="center"/>
    </xf>
    <xf numFmtId="44" fontId="0" fillId="0" borderId="41" xfId="1" applyFont="1" applyBorder="1" applyAlignment="1">
      <alignment horizontal="center"/>
    </xf>
    <xf numFmtId="44" fontId="0" fillId="0" borderId="12" xfId="1" applyFont="1" applyBorder="1" applyAlignment="1">
      <alignment horizontal="center"/>
    </xf>
    <xf numFmtId="0" fontId="0" fillId="0" borderId="13" xfId="0" applyBorder="1" applyAlignment="1">
      <alignment horizontal="center"/>
    </xf>
    <xf numFmtId="0" fontId="0" fillId="0" borderId="42" xfId="0" applyBorder="1" applyAlignment="1">
      <alignment horizontal="center"/>
    </xf>
    <xf numFmtId="44" fontId="0" fillId="0" borderId="14" xfId="1" applyFont="1" applyBorder="1" applyAlignment="1">
      <alignment horizontal="center"/>
    </xf>
    <xf numFmtId="0" fontId="7" fillId="0" borderId="0" xfId="0" applyFont="1" applyAlignment="1">
      <alignment horizontal="center"/>
    </xf>
    <xf numFmtId="44" fontId="8" fillId="0" borderId="0" xfId="1" applyFont="1" applyBorder="1" applyAlignment="1">
      <alignment horizontal="center"/>
    </xf>
    <xf numFmtId="44" fontId="9" fillId="0" borderId="0" xfId="1" applyFont="1" applyBorder="1" applyAlignment="1">
      <alignment horizontal="center"/>
    </xf>
    <xf numFmtId="0" fontId="0" fillId="0" borderId="43" xfId="0" applyBorder="1" applyAlignment="1">
      <alignment horizontal="center"/>
    </xf>
    <xf numFmtId="44" fontId="0" fillId="0" borderId="53" xfId="1" applyFont="1" applyBorder="1" applyAlignment="1">
      <alignment horizontal="center"/>
    </xf>
    <xf numFmtId="44" fontId="0" fillId="0" borderId="6" xfId="1" applyFont="1" applyBorder="1" applyAlignment="1">
      <alignment horizontal="center"/>
    </xf>
    <xf numFmtId="44" fontId="0" fillId="0" borderId="34" xfId="1" applyFont="1" applyBorder="1" applyAlignment="1">
      <alignment horizontal="center"/>
    </xf>
    <xf numFmtId="0" fontId="0" fillId="0" borderId="9" xfId="0" applyBorder="1" applyAlignment="1">
      <alignment horizontal="center"/>
    </xf>
    <xf numFmtId="0" fontId="0" fillId="0" borderId="14" xfId="0" applyBorder="1" applyAlignment="1">
      <alignment horizontal="center"/>
    </xf>
    <xf numFmtId="0" fontId="4" fillId="0" borderId="0" xfId="0" applyFont="1" applyAlignment="1">
      <alignment horizontal="center"/>
    </xf>
    <xf numFmtId="0" fontId="0" fillId="6" borderId="5" xfId="0" applyFill="1" applyBorder="1" applyAlignment="1">
      <alignment horizontal="center"/>
    </xf>
    <xf numFmtId="0" fontId="0" fillId="0" borderId="25"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40" xfId="0" applyBorder="1" applyAlignment="1">
      <alignment horizontal="center"/>
    </xf>
    <xf numFmtId="0" fontId="0" fillId="6" borderId="9" xfId="0" applyFill="1" applyBorder="1" applyAlignment="1">
      <alignment horizontal="center"/>
    </xf>
    <xf numFmtId="0" fontId="0" fillId="6" borderId="10" xfId="0" applyFill="1" applyBorder="1" applyAlignment="1">
      <alignment horizontal="center"/>
    </xf>
    <xf numFmtId="0" fontId="0" fillId="6" borderId="11" xfId="0" applyFill="1" applyBorder="1" applyAlignment="1">
      <alignment horizontal="center"/>
    </xf>
    <xf numFmtId="0" fontId="0" fillId="6" borderId="12" xfId="0" applyFill="1" applyBorder="1" applyAlignment="1">
      <alignment horizontal="center"/>
    </xf>
    <xf numFmtId="0" fontId="0" fillId="6" borderId="13" xfId="0" applyFill="1" applyBorder="1" applyAlignment="1">
      <alignment horizontal="center"/>
    </xf>
    <xf numFmtId="0" fontId="0" fillId="6" borderId="14" xfId="0" applyFill="1" applyBorder="1" applyAlignment="1">
      <alignment horizontal="center"/>
    </xf>
    <xf numFmtId="0" fontId="0" fillId="6" borderId="15" xfId="0" applyFill="1" applyBorder="1" applyAlignment="1">
      <alignment horizontal="center"/>
    </xf>
    <xf numFmtId="0" fontId="0" fillId="6" borderId="16" xfId="0" applyFill="1" applyBorder="1" applyAlignment="1">
      <alignment horizontal="center"/>
    </xf>
    <xf numFmtId="0" fontId="0" fillId="0" borderId="54" xfId="0" applyBorder="1" applyAlignment="1">
      <alignment horizontal="center"/>
    </xf>
    <xf numFmtId="0" fontId="0" fillId="0" borderId="55"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0" fillId="0" borderId="57" xfId="0" applyBorder="1" applyAlignment="1">
      <alignment horizontal="center"/>
    </xf>
    <xf numFmtId="44" fontId="0" fillId="0" borderId="25" xfId="1" applyFont="1" applyBorder="1" applyAlignment="1" applyProtection="1">
      <alignment horizontal="center"/>
      <protection locked="0"/>
    </xf>
    <xf numFmtId="0" fontId="0" fillId="0" borderId="28" xfId="0" applyBorder="1" applyAlignment="1">
      <alignment horizontal="center"/>
    </xf>
    <xf numFmtId="0" fontId="0" fillId="0" borderId="29" xfId="0" applyBorder="1" applyAlignment="1">
      <alignment horizontal="center"/>
    </xf>
    <xf numFmtId="44" fontId="0" fillId="0" borderId="27" xfId="1" applyFont="1" applyBorder="1" applyAlignment="1">
      <alignment horizontal="center"/>
    </xf>
    <xf numFmtId="44" fontId="0" fillId="0" borderId="35" xfId="1" applyFont="1" applyBorder="1" applyAlignment="1">
      <alignment horizontal="center"/>
    </xf>
    <xf numFmtId="0" fontId="0" fillId="0" borderId="58" xfId="0" applyBorder="1" applyAlignment="1">
      <alignment horizontal="center"/>
    </xf>
    <xf numFmtId="0" fontId="0" fillId="0" borderId="59" xfId="0" applyBorder="1" applyAlignment="1">
      <alignment horizontal="center"/>
    </xf>
    <xf numFmtId="44" fontId="0" fillId="0" borderId="60" xfId="1" applyFont="1" applyBorder="1" applyAlignment="1">
      <alignment horizontal="center"/>
    </xf>
    <xf numFmtId="44" fontId="0" fillId="0" borderId="61" xfId="1" applyFont="1" applyBorder="1" applyAlignment="1">
      <alignment horizontal="center"/>
    </xf>
    <xf numFmtId="44" fontId="0" fillId="0" borderId="36" xfId="1" applyFont="1" applyBorder="1" applyAlignment="1">
      <alignment horizontal="center"/>
    </xf>
    <xf numFmtId="44" fontId="0" fillId="0" borderId="40" xfId="1" applyFont="1" applyBorder="1" applyAlignment="1">
      <alignment horizontal="center"/>
    </xf>
    <xf numFmtId="0" fontId="0" fillId="0" borderId="52" xfId="0" applyBorder="1" applyAlignment="1">
      <alignment horizontal="center"/>
    </xf>
    <xf numFmtId="0" fontId="0" fillId="0" borderId="62" xfId="0" applyBorder="1" applyAlignment="1">
      <alignment horizontal="center"/>
    </xf>
    <xf numFmtId="44" fontId="0" fillId="0" borderId="49" xfId="1" applyFont="1" applyBorder="1" applyAlignment="1">
      <alignment horizontal="center"/>
    </xf>
    <xf numFmtId="44" fontId="0" fillId="0" borderId="28" xfId="1" applyFont="1" applyBorder="1" applyAlignment="1" applyProtection="1">
      <alignment horizontal="center"/>
      <protection locked="0"/>
    </xf>
    <xf numFmtId="44" fontId="0" fillId="0" borderId="5" xfId="1" applyFont="1" applyBorder="1"/>
    <xf numFmtId="44" fontId="0" fillId="0" borderId="13" xfId="1" applyFont="1" applyBorder="1"/>
    <xf numFmtId="44" fontId="0" fillId="0" borderId="15" xfId="1" applyFont="1" applyBorder="1"/>
    <xf numFmtId="44" fontId="0" fillId="0" borderId="16" xfId="1" applyFont="1" applyBorder="1"/>
    <xf numFmtId="44" fontId="0" fillId="0" borderId="0" xfId="1" applyFont="1" applyBorder="1"/>
    <xf numFmtId="0" fontId="0" fillId="6" borderId="0" xfId="0" applyFill="1" applyBorder="1"/>
    <xf numFmtId="0" fontId="0" fillId="6" borderId="12" xfId="0" applyFill="1" applyBorder="1"/>
    <xf numFmtId="0" fontId="0" fillId="6" borderId="7" xfId="0" applyFill="1" applyBorder="1"/>
    <xf numFmtId="0" fontId="0" fillId="0" borderId="0" xfId="0" applyAlignment="1">
      <alignment horizontal="center"/>
    </xf>
    <xf numFmtId="0" fontId="0" fillId="0" borderId="2" xfId="0" applyBorder="1" applyAlignment="1">
      <alignment horizontal="center"/>
    </xf>
    <xf numFmtId="0" fontId="0" fillId="2" borderId="41" xfId="0" applyFill="1" applyBorder="1" applyAlignment="1">
      <alignment horizontal="center"/>
    </xf>
    <xf numFmtId="0" fontId="0" fillId="7" borderId="27" xfId="0" applyFill="1" applyBorder="1" applyAlignment="1">
      <alignment horizontal="center"/>
    </xf>
    <xf numFmtId="0" fontId="0" fillId="8" borderId="41" xfId="0" applyFill="1" applyBorder="1" applyAlignment="1">
      <alignment horizontal="center"/>
    </xf>
    <xf numFmtId="44" fontId="0" fillId="0" borderId="19" xfId="1" applyFont="1" applyBorder="1" applyAlignment="1" applyProtection="1">
      <alignment horizontal="center"/>
      <protection locked="0"/>
    </xf>
    <xf numFmtId="44" fontId="0" fillId="0" borderId="63" xfId="1" applyFont="1" applyFill="1" applyBorder="1" applyAlignment="1" applyProtection="1">
      <alignment horizontal="center"/>
      <protection locked="0"/>
    </xf>
    <xf numFmtId="49" fontId="0" fillId="2" borderId="64" xfId="1" applyNumberFormat="1" applyFont="1" applyFill="1" applyBorder="1" applyAlignment="1" applyProtection="1">
      <alignment horizontal="center"/>
    </xf>
    <xf numFmtId="49" fontId="0" fillId="2" borderId="50" xfId="1" applyNumberFormat="1" applyFont="1" applyFill="1" applyBorder="1" applyAlignment="1" applyProtection="1">
      <alignment horizontal="center"/>
    </xf>
    <xf numFmtId="49" fontId="0" fillId="2" borderId="51" xfId="1" applyNumberFormat="1" applyFont="1" applyFill="1" applyBorder="1" applyAlignment="1" applyProtection="1">
      <alignment horizontal="center"/>
    </xf>
    <xf numFmtId="44" fontId="0" fillId="0" borderId="0" xfId="1" applyFont="1" applyProtection="1"/>
    <xf numFmtId="49" fontId="0" fillId="7" borderId="9" xfId="1" applyNumberFormat="1" applyFont="1" applyFill="1" applyBorder="1" applyAlignment="1" applyProtection="1">
      <alignment horizontal="center"/>
    </xf>
    <xf numFmtId="49" fontId="0" fillId="7" borderId="10" xfId="1" applyNumberFormat="1" applyFont="1" applyFill="1" applyBorder="1" applyAlignment="1" applyProtection="1">
      <alignment horizontal="center"/>
    </xf>
    <xf numFmtId="49" fontId="0" fillId="7" borderId="11" xfId="1" applyNumberFormat="1" applyFont="1" applyFill="1" applyBorder="1" applyAlignment="1" applyProtection="1">
      <alignment horizontal="center"/>
    </xf>
    <xf numFmtId="0" fontId="0" fillId="2" borderId="7" xfId="0" applyFill="1" applyBorder="1" applyAlignment="1" applyProtection="1">
      <alignment horizontal="center"/>
      <protection locked="0"/>
    </xf>
    <xf numFmtId="0" fontId="0" fillId="2" borderId="9"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0" fillId="2" borderId="38" xfId="0" applyFill="1" applyBorder="1" applyAlignment="1">
      <alignment horizontal="center"/>
    </xf>
    <xf numFmtId="0" fontId="0" fillId="2" borderId="42" xfId="0" applyFill="1" applyBorder="1" applyAlignment="1">
      <alignment horizontal="center"/>
    </xf>
    <xf numFmtId="0" fontId="10" fillId="0" borderId="28" xfId="0" applyFont="1" applyBorder="1" applyAlignment="1">
      <alignment horizontal="center"/>
    </xf>
    <xf numFmtId="0" fontId="10" fillId="2" borderId="42" xfId="0" applyFont="1" applyFill="1" applyBorder="1" applyAlignment="1">
      <alignment horizontal="center"/>
    </xf>
    <xf numFmtId="44" fontId="0" fillId="0" borderId="19" xfId="1" applyFont="1" applyBorder="1" applyAlignment="1" applyProtection="1">
      <alignment horizontal="center"/>
      <protection locked="0"/>
    </xf>
    <xf numFmtId="44" fontId="0" fillId="0" borderId="5" xfId="1" applyFont="1" applyBorder="1" applyAlignment="1" applyProtection="1">
      <alignment horizontal="center"/>
    </xf>
    <xf numFmtId="0" fontId="0" fillId="7" borderId="7" xfId="0" applyFill="1" applyBorder="1" applyAlignment="1" applyProtection="1">
      <alignment horizontal="center"/>
      <protection locked="0"/>
    </xf>
    <xf numFmtId="0" fontId="0" fillId="7" borderId="14" xfId="0" applyFill="1" applyBorder="1" applyAlignment="1">
      <alignment horizontal="center"/>
    </xf>
    <xf numFmtId="0" fontId="0" fillId="7" borderId="15" xfId="0" applyFill="1" applyBorder="1" applyAlignment="1">
      <alignment horizontal="center"/>
    </xf>
    <xf numFmtId="0" fontId="0" fillId="4" borderId="16" xfId="0" applyFill="1" applyBorder="1" applyAlignment="1">
      <alignment horizontal="center"/>
    </xf>
    <xf numFmtId="0" fontId="0" fillId="7" borderId="66" xfId="0" applyFill="1" applyBorder="1" applyAlignment="1">
      <alignment horizontal="center"/>
    </xf>
    <xf numFmtId="0" fontId="0" fillId="7" borderId="67" xfId="0" applyFill="1" applyBorder="1" applyAlignment="1">
      <alignment horizontal="center"/>
    </xf>
    <xf numFmtId="0" fontId="0" fillId="4" borderId="68" xfId="0" applyFill="1" applyBorder="1" applyAlignment="1">
      <alignment horizontal="center"/>
    </xf>
    <xf numFmtId="0" fontId="0" fillId="4" borderId="69" xfId="0" applyFill="1" applyBorder="1" applyAlignment="1">
      <alignment horizontal="center"/>
    </xf>
    <xf numFmtId="0" fontId="10" fillId="2" borderId="28" xfId="0" applyFont="1" applyFill="1" applyBorder="1" applyAlignment="1">
      <alignment horizontal="center"/>
    </xf>
    <xf numFmtId="0" fontId="0" fillId="7" borderId="29" xfId="0" applyFill="1" applyBorder="1" applyAlignment="1">
      <alignment horizontal="center"/>
    </xf>
    <xf numFmtId="0" fontId="0" fillId="7" borderId="43" xfId="0" applyFill="1" applyBorder="1" applyAlignment="1">
      <alignment horizontal="center"/>
    </xf>
    <xf numFmtId="0" fontId="0" fillId="6" borderId="0" xfId="0" applyFill="1" applyAlignment="1" applyProtection="1">
      <alignment horizontal="center"/>
      <protection locked="0"/>
    </xf>
    <xf numFmtId="0" fontId="0" fillId="6" borderId="0" xfId="0" applyFill="1" applyAlignment="1">
      <alignment horizontal="center"/>
    </xf>
    <xf numFmtId="44" fontId="0" fillId="6" borderId="0" xfId="1" applyFont="1" applyFill="1" applyBorder="1" applyAlignment="1">
      <alignment horizontal="center"/>
    </xf>
    <xf numFmtId="44" fontId="0" fillId="6" borderId="0" xfId="1" applyFont="1" applyFill="1" applyBorder="1" applyAlignment="1" applyProtection="1">
      <alignment horizontal="center"/>
      <protection locked="0"/>
    </xf>
    <xf numFmtId="14" fontId="0" fillId="6" borderId="12" xfId="1" applyNumberFormat="1" applyFont="1" applyFill="1" applyBorder="1" applyAlignment="1" applyProtection="1">
      <alignment horizontal="center"/>
    </xf>
    <xf numFmtId="14" fontId="0" fillId="6" borderId="5" xfId="1" applyNumberFormat="1" applyFont="1" applyFill="1" applyBorder="1" applyAlignment="1" applyProtection="1">
      <alignment horizontal="center"/>
    </xf>
    <xf numFmtId="0" fontId="0" fillId="6" borderId="7" xfId="0" applyFill="1" applyBorder="1" applyAlignment="1">
      <alignment horizontal="center"/>
    </xf>
    <xf numFmtId="0" fontId="0" fillId="6" borderId="2" xfId="0" applyFill="1" applyBorder="1" applyAlignment="1">
      <alignment horizontal="center"/>
    </xf>
    <xf numFmtId="0" fontId="0" fillId="0" borderId="0" xfId="0" applyAlignment="1">
      <alignment horizontal="center"/>
    </xf>
    <xf numFmtId="0" fontId="0" fillId="0" borderId="0" xfId="0"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44" fontId="0" fillId="0" borderId="1" xfId="0" applyNumberFormat="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2" fillId="0" borderId="4" xfId="0" applyFont="1" applyBorder="1" applyAlignment="1">
      <alignment horizontal="center"/>
    </xf>
    <xf numFmtId="0" fontId="2" fillId="0" borderId="18" xfId="0" applyFont="1" applyBorder="1" applyAlignment="1">
      <alignment horizontal="center"/>
    </xf>
    <xf numFmtId="0" fontId="2" fillId="0" borderId="20" xfId="0" applyFont="1" applyBorder="1" applyAlignment="1">
      <alignment horizontal="center"/>
    </xf>
    <xf numFmtId="0" fontId="2" fillId="0" borderId="31" xfId="0" applyFont="1" applyBorder="1" applyAlignment="1">
      <alignment horizontal="center"/>
    </xf>
    <xf numFmtId="0" fontId="2" fillId="0" borderId="8" xfId="0" applyFont="1" applyBorder="1" applyAlignment="1">
      <alignment horizontal="center"/>
    </xf>
    <xf numFmtId="0" fontId="2" fillId="0" borderId="32" xfId="0" applyFont="1" applyBorder="1" applyAlignment="1">
      <alignment horizontal="center"/>
    </xf>
    <xf numFmtId="44" fontId="4" fillId="0" borderId="4" xfId="0" applyNumberFormat="1" applyFont="1" applyBorder="1" applyAlignment="1">
      <alignment horizontal="center"/>
    </xf>
    <xf numFmtId="0" fontId="4" fillId="0" borderId="18" xfId="0" applyFont="1" applyBorder="1" applyAlignment="1">
      <alignment horizontal="center"/>
    </xf>
    <xf numFmtId="0" fontId="4" fillId="0" borderId="31" xfId="0" applyFont="1" applyBorder="1" applyAlignment="1">
      <alignment horizontal="center"/>
    </xf>
    <xf numFmtId="0" fontId="4" fillId="0" borderId="8"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44" fontId="0" fillId="0" borderId="4" xfId="0" applyNumberFormat="1" applyBorder="1" applyAlignment="1">
      <alignment horizontal="center"/>
    </xf>
    <xf numFmtId="0" fontId="0" fillId="0" borderId="18" xfId="0" applyBorder="1" applyAlignment="1">
      <alignment horizontal="center"/>
    </xf>
    <xf numFmtId="0" fontId="0" fillId="0" borderId="20" xfId="0" applyBorder="1" applyAlignment="1">
      <alignment horizontal="center"/>
    </xf>
    <xf numFmtId="0" fontId="0" fillId="0" borderId="31" xfId="0" applyBorder="1" applyAlignment="1">
      <alignment horizontal="center"/>
    </xf>
    <xf numFmtId="0" fontId="0" fillId="0" borderId="8" xfId="0" applyBorder="1" applyAlignment="1">
      <alignment horizontal="center"/>
    </xf>
    <xf numFmtId="0" fontId="0" fillId="0" borderId="48" xfId="0" applyBorder="1" applyAlignment="1">
      <alignment horizontal="center"/>
    </xf>
    <xf numFmtId="0" fontId="0" fillId="0" borderId="33"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49" fontId="0" fillId="7" borderId="12" xfId="1" applyNumberFormat="1" applyFont="1" applyFill="1" applyBorder="1" applyAlignment="1" applyProtection="1">
      <alignment horizontal="center"/>
    </xf>
    <xf numFmtId="49" fontId="0" fillId="7" borderId="5" xfId="1" applyNumberFormat="1" applyFont="1" applyFill="1" applyBorder="1" applyAlignment="1" applyProtection="1">
      <alignment horizontal="center"/>
    </xf>
    <xf numFmtId="49" fontId="0" fillId="7" borderId="13" xfId="1" applyNumberFormat="1" applyFont="1" applyFill="1" applyBorder="1" applyAlignment="1" applyProtection="1">
      <alignment horizontal="center"/>
    </xf>
    <xf numFmtId="14" fontId="0" fillId="6" borderId="25" xfId="1" applyNumberFormat="1" applyFont="1" applyFill="1" applyBorder="1" applyAlignment="1" applyProtection="1">
      <alignment horizontal="center"/>
    </xf>
    <xf numFmtId="44" fontId="0" fillId="0" borderId="0" xfId="1" applyFont="1" applyAlignment="1" applyProtection="1">
      <alignment horizontal="center"/>
    </xf>
    <xf numFmtId="14" fontId="0" fillId="6" borderId="0" xfId="1" applyNumberFormat="1" applyFont="1" applyFill="1" applyBorder="1" applyAlignment="1" applyProtection="1">
      <alignment horizontal="center"/>
    </xf>
    <xf numFmtId="44" fontId="0" fillId="6" borderId="0" xfId="1" applyFont="1" applyFill="1" applyBorder="1" applyAlignment="1" applyProtection="1">
      <alignment horizontal="center"/>
    </xf>
    <xf numFmtId="44" fontId="0" fillId="6" borderId="0" xfId="1" applyFont="1" applyFill="1" applyBorder="1" applyProtection="1"/>
    <xf numFmtId="49" fontId="0" fillId="2" borderId="35" xfId="1" applyNumberFormat="1" applyFont="1" applyFill="1" applyBorder="1" applyAlignment="1" applyProtection="1">
      <alignment horizontal="center"/>
    </xf>
    <xf numFmtId="49" fontId="0" fillId="2" borderId="6" xfId="1" applyNumberFormat="1" applyFont="1" applyFill="1" applyBorder="1" applyAlignment="1" applyProtection="1">
      <alignment horizontal="center"/>
    </xf>
    <xf numFmtId="49" fontId="0" fillId="0" borderId="0" xfId="1" applyNumberFormat="1" applyFont="1" applyBorder="1" applyAlignment="1" applyProtection="1">
      <alignment horizontal="center"/>
    </xf>
    <xf numFmtId="44" fontId="0" fillId="0" borderId="25" xfId="1" applyFont="1" applyBorder="1" applyAlignment="1" applyProtection="1">
      <alignment horizontal="center"/>
      <protection locked="0"/>
    </xf>
    <xf numFmtId="44" fontId="0" fillId="0" borderId="5" xfId="1" applyFont="1" applyBorder="1" applyAlignment="1" applyProtection="1">
      <alignment horizontal="center"/>
      <protection locked="0"/>
    </xf>
    <xf numFmtId="49" fontId="0" fillId="2" borderId="40" xfId="1" applyNumberFormat="1" applyFont="1" applyFill="1" applyBorder="1" applyAlignment="1" applyProtection="1">
      <alignment horizontal="center"/>
    </xf>
    <xf numFmtId="49" fontId="0" fillId="2" borderId="10" xfId="1" applyNumberFormat="1" applyFont="1" applyFill="1" applyBorder="1" applyAlignment="1" applyProtection="1">
      <alignment horizontal="center"/>
    </xf>
    <xf numFmtId="49" fontId="0" fillId="7" borderId="66" xfId="1" applyNumberFormat="1" applyFont="1" applyFill="1" applyBorder="1" applyAlignment="1" applyProtection="1">
      <alignment horizontal="center"/>
    </xf>
    <xf numFmtId="49" fontId="0" fillId="7" borderId="67" xfId="1" applyNumberFormat="1" applyFont="1" applyFill="1" applyBorder="1" applyAlignment="1" applyProtection="1">
      <alignment horizontal="center"/>
    </xf>
    <xf numFmtId="49" fontId="0" fillId="7" borderId="71" xfId="1" applyNumberFormat="1" applyFont="1" applyFill="1" applyBorder="1" applyAlignment="1" applyProtection="1">
      <alignment horizontal="center"/>
    </xf>
    <xf numFmtId="49" fontId="0" fillId="7" borderId="60" xfId="1" applyNumberFormat="1" applyFont="1" applyFill="1" applyBorder="1" applyAlignment="1" applyProtection="1">
      <alignment horizontal="center"/>
    </xf>
    <xf numFmtId="44" fontId="0" fillId="0" borderId="0" xfId="1" applyFont="1" applyFill="1" applyProtection="1"/>
    <xf numFmtId="0" fontId="0" fillId="7" borderId="0" xfId="0" applyFill="1"/>
    <xf numFmtId="44" fontId="0" fillId="0" borderId="0" xfId="1" applyFont="1" applyBorder="1" applyProtection="1"/>
    <xf numFmtId="49" fontId="0" fillId="7" borderId="69" xfId="1" applyNumberFormat="1" applyFont="1" applyFill="1" applyBorder="1" applyAlignment="1" applyProtection="1">
      <alignment horizontal="center"/>
    </xf>
    <xf numFmtId="49" fontId="0" fillId="7" borderId="53" xfId="1" applyNumberFormat="1" applyFont="1" applyFill="1" applyBorder="1" applyAlignment="1" applyProtection="1">
      <alignment horizontal="center"/>
    </xf>
    <xf numFmtId="49" fontId="0" fillId="7" borderId="6" xfId="1" applyNumberFormat="1" applyFont="1" applyFill="1" applyBorder="1" applyAlignment="1" applyProtection="1">
      <alignment horizontal="center"/>
    </xf>
    <xf numFmtId="49" fontId="0" fillId="7" borderId="21" xfId="1" applyNumberFormat="1" applyFont="1" applyFill="1" applyBorder="1" applyAlignment="1" applyProtection="1">
      <alignment horizontal="center"/>
    </xf>
    <xf numFmtId="14" fontId="0" fillId="6" borderId="0" xfId="1" applyNumberFormat="1" applyFont="1" applyFill="1" applyBorder="1" applyProtection="1"/>
    <xf numFmtId="14" fontId="0" fillId="6" borderId="71" xfId="1" applyNumberFormat="1" applyFont="1" applyFill="1" applyBorder="1" applyAlignment="1" applyProtection="1">
      <alignment horizontal="center"/>
    </xf>
    <xf numFmtId="14" fontId="0" fillId="6" borderId="60" xfId="1" applyNumberFormat="1" applyFont="1" applyFill="1" applyBorder="1" applyAlignment="1" applyProtection="1">
      <alignment horizontal="center"/>
    </xf>
    <xf numFmtId="14" fontId="0" fillId="6" borderId="61" xfId="1" applyNumberFormat="1" applyFont="1" applyFill="1" applyBorder="1" applyAlignment="1" applyProtection="1">
      <alignment horizontal="center"/>
    </xf>
    <xf numFmtId="14" fontId="0" fillId="6" borderId="63" xfId="1" applyNumberFormat="1" applyFont="1" applyFill="1" applyBorder="1" applyAlignment="1" applyProtection="1">
      <alignment horizontal="center"/>
    </xf>
    <xf numFmtId="49" fontId="0" fillId="7" borderId="72" xfId="1" applyNumberFormat="1" applyFont="1" applyFill="1" applyBorder="1" applyAlignment="1" applyProtection="1">
      <alignment horizontal="center"/>
    </xf>
    <xf numFmtId="49" fontId="0" fillId="7" borderId="7" xfId="1" applyNumberFormat="1" applyFont="1" applyFill="1" applyBorder="1" applyAlignment="1" applyProtection="1">
      <alignment horizontal="center"/>
    </xf>
    <xf numFmtId="14" fontId="0" fillId="6" borderId="71" xfId="1" applyNumberFormat="1" applyFont="1" applyFill="1" applyBorder="1" applyProtection="1"/>
    <xf numFmtId="14" fontId="0" fillId="6" borderId="63" xfId="1" applyNumberFormat="1" applyFont="1" applyFill="1" applyBorder="1" applyProtection="1"/>
    <xf numFmtId="0" fontId="0" fillId="0" borderId="9" xfId="0" applyBorder="1"/>
    <xf numFmtId="0" fontId="0" fillId="0" borderId="10" xfId="0" applyBorder="1"/>
    <xf numFmtId="0" fontId="0" fillId="0" borderId="9" xfId="0" applyBorder="1" applyAlignment="1">
      <alignment horizontal="center"/>
    </xf>
    <xf numFmtId="0" fontId="0" fillId="0" borderId="10" xfId="0" applyBorder="1" applyAlignment="1">
      <alignment horizontal="center"/>
    </xf>
    <xf numFmtId="0" fontId="0" fillId="0" borderId="38" xfId="0" applyBorder="1" applyAlignment="1">
      <alignment horizontal="center"/>
    </xf>
    <xf numFmtId="0" fontId="0" fillId="2" borderId="27" xfId="0" applyFill="1" applyBorder="1" applyAlignment="1">
      <alignment horizontal="center"/>
    </xf>
    <xf numFmtId="0" fontId="0" fillId="8" borderId="27" xfId="0" applyFill="1" applyBorder="1" applyAlignment="1">
      <alignment horizontal="center"/>
    </xf>
    <xf numFmtId="44" fontId="0" fillId="0" borderId="63" xfId="1" applyFont="1" applyBorder="1" applyAlignment="1" applyProtection="1">
      <alignment horizontal="center"/>
      <protection locked="0"/>
    </xf>
    <xf numFmtId="0" fontId="0" fillId="2" borderId="41" xfId="0" applyFill="1" applyBorder="1" applyAlignment="1" applyProtection="1">
      <alignment horizontal="center"/>
      <protection locked="0"/>
    </xf>
    <xf numFmtId="0" fontId="0" fillId="2" borderId="12" xfId="0" applyFill="1" applyBorder="1" applyAlignment="1">
      <alignment horizontal="center"/>
    </xf>
    <xf numFmtId="0" fontId="0" fillId="2" borderId="7" xfId="0" applyFill="1" applyBorder="1" applyAlignment="1">
      <alignment horizontal="center"/>
    </xf>
    <xf numFmtId="0" fontId="0" fillId="2" borderId="13" xfId="0" applyFill="1" applyBorder="1" applyAlignment="1">
      <alignment horizontal="center"/>
    </xf>
    <xf numFmtId="0" fontId="0" fillId="2" borderId="28" xfId="0" applyFill="1" applyBorder="1" applyAlignment="1">
      <alignment horizontal="center"/>
    </xf>
    <xf numFmtId="0" fontId="0" fillId="7" borderId="43" xfId="0" applyFill="1" applyBorder="1" applyAlignment="1" applyProtection="1">
      <alignment horizontal="center"/>
      <protection locked="0"/>
    </xf>
    <xf numFmtId="0" fontId="0" fillId="4" borderId="39" xfId="0" applyFill="1" applyBorder="1" applyAlignment="1">
      <alignment horizontal="center"/>
    </xf>
    <xf numFmtId="0" fontId="10" fillId="0" borderId="29" xfId="0" applyFont="1" applyBorder="1" applyAlignment="1">
      <alignment horizontal="center"/>
    </xf>
    <xf numFmtId="44" fontId="0" fillId="0" borderId="29" xfId="1" applyFont="1" applyBorder="1" applyAlignment="1" applyProtection="1">
      <alignment horizontal="center"/>
      <protection locked="0"/>
    </xf>
    <xf numFmtId="49" fontId="0" fillId="2" borderId="74" xfId="1" applyNumberFormat="1" applyFont="1" applyFill="1" applyBorder="1" applyAlignment="1" applyProtection="1">
      <alignment horizontal="center"/>
    </xf>
    <xf numFmtId="49" fontId="0" fillId="2" borderId="44" xfId="1" applyNumberFormat="1" applyFont="1" applyFill="1" applyBorder="1" applyAlignment="1" applyProtection="1">
      <alignment horizontal="center"/>
    </xf>
    <xf numFmtId="49" fontId="0" fillId="2" borderId="75" xfId="1" applyNumberFormat="1" applyFont="1" applyFill="1" applyBorder="1" applyAlignment="1" applyProtection="1">
      <alignment horizontal="center"/>
    </xf>
    <xf numFmtId="49" fontId="0" fillId="7" borderId="34" xfId="1" applyNumberFormat="1" applyFont="1" applyFill="1" applyBorder="1" applyAlignment="1" applyProtection="1">
      <alignment horizontal="center"/>
    </xf>
    <xf numFmtId="14" fontId="0" fillId="6" borderId="71" xfId="0" applyNumberFormat="1" applyFill="1" applyBorder="1" applyAlignment="1">
      <alignment horizontal="center"/>
    </xf>
    <xf numFmtId="14" fontId="0" fillId="6" borderId="60" xfId="0" applyNumberFormat="1" applyFill="1" applyBorder="1" applyAlignment="1">
      <alignment horizontal="center"/>
    </xf>
    <xf numFmtId="44" fontId="0" fillId="0" borderId="60" xfId="1" applyFont="1" applyFill="1" applyBorder="1" applyAlignment="1" applyProtection="1">
      <alignment horizontal="center"/>
    </xf>
    <xf numFmtId="0" fontId="0" fillId="0" borderId="60" xfId="0" applyBorder="1" applyAlignment="1">
      <alignment horizontal="center"/>
    </xf>
    <xf numFmtId="14" fontId="0" fillId="6" borderId="61" xfId="0" applyNumberFormat="1" applyFill="1" applyBorder="1" applyAlignment="1">
      <alignment horizontal="center"/>
    </xf>
    <xf numFmtId="44" fontId="0" fillId="0" borderId="2" xfId="1" applyFont="1" applyFill="1" applyBorder="1" applyAlignment="1" applyProtection="1">
      <alignment horizontal="center"/>
    </xf>
    <xf numFmtId="44" fontId="0" fillId="6" borderId="2" xfId="1" applyFont="1" applyFill="1" applyBorder="1" applyAlignment="1" applyProtection="1">
      <alignment horizontal="center"/>
    </xf>
    <xf numFmtId="49" fontId="0" fillId="2" borderId="34" xfId="1" applyNumberFormat="1" applyFont="1" applyFill="1" applyBorder="1" applyAlignment="1" applyProtection="1">
      <alignment horizontal="center"/>
    </xf>
    <xf numFmtId="14" fontId="0" fillId="6" borderId="60" xfId="1" applyNumberFormat="1" applyFont="1" applyFill="1" applyBorder="1" applyProtection="1"/>
    <xf numFmtId="14" fontId="0" fillId="6" borderId="61" xfId="1" applyNumberFormat="1" applyFont="1" applyFill="1" applyBorder="1" applyProtection="1"/>
    <xf numFmtId="44" fontId="0" fillId="6" borderId="2" xfId="1" applyFont="1" applyFill="1" applyBorder="1" applyProtection="1"/>
    <xf numFmtId="0" fontId="0" fillId="0" borderId="2" xfId="0" applyBorder="1"/>
    <xf numFmtId="44" fontId="0" fillId="0" borderId="2" xfId="1" applyFont="1" applyBorder="1" applyAlignment="1" applyProtection="1">
      <alignment horizontal="center"/>
    </xf>
    <xf numFmtId="44" fontId="0" fillId="0" borderId="2" xfId="1" applyFont="1" applyBorder="1" applyProtection="1"/>
    <xf numFmtId="14" fontId="0" fillId="6" borderId="22" xfId="1" applyNumberFormat="1" applyFont="1" applyFill="1" applyBorder="1" applyProtection="1"/>
    <xf numFmtId="14" fontId="0" fillId="6" borderId="1" xfId="1" applyNumberFormat="1" applyFont="1" applyFill="1" applyBorder="1" applyAlignment="1" applyProtection="1">
      <alignment horizontal="center"/>
    </xf>
    <xf numFmtId="14" fontId="0" fillId="6" borderId="22" xfId="1" applyNumberFormat="1" applyFont="1" applyFill="1" applyBorder="1" applyAlignment="1" applyProtection="1">
      <alignment horizontal="center"/>
    </xf>
    <xf numFmtId="14" fontId="0" fillId="6" borderId="1" xfId="0" applyNumberFormat="1" applyFill="1" applyBorder="1" applyAlignment="1">
      <alignment horizontal="center"/>
    </xf>
    <xf numFmtId="14" fontId="0" fillId="6" borderId="2" xfId="0" applyNumberFormat="1" applyFill="1" applyBorder="1" applyAlignment="1">
      <alignment horizontal="center"/>
    </xf>
    <xf numFmtId="14" fontId="0" fillId="6" borderId="3" xfId="0" applyNumberFormat="1" applyFill="1" applyBorder="1" applyAlignment="1">
      <alignment horizontal="center"/>
    </xf>
    <xf numFmtId="0" fontId="0" fillId="2" borderId="53" xfId="0" applyFill="1" applyBorder="1" applyAlignment="1">
      <alignment horizontal="center"/>
    </xf>
    <xf numFmtId="0" fontId="0" fillId="2" borderId="34" xfId="0" applyFill="1" applyBorder="1" applyAlignment="1">
      <alignment horizontal="center"/>
    </xf>
    <xf numFmtId="0" fontId="0" fillId="7" borderId="6" xfId="0" applyFill="1" applyBorder="1" applyAlignment="1">
      <alignment horizontal="center"/>
    </xf>
    <xf numFmtId="0" fontId="7" fillId="0" borderId="4" xfId="0" applyFont="1" applyBorder="1" applyAlignment="1">
      <alignment horizontal="center"/>
    </xf>
    <xf numFmtId="0" fontId="7" fillId="0" borderId="18" xfId="0" applyFont="1" applyBorder="1" applyAlignment="1">
      <alignment horizontal="center"/>
    </xf>
    <xf numFmtId="0" fontId="7" fillId="0" borderId="20" xfId="0" applyFont="1" applyBorder="1" applyAlignment="1">
      <alignment horizontal="center"/>
    </xf>
    <xf numFmtId="0" fontId="0" fillId="0" borderId="0" xfId="0" applyBorder="1" applyAlignment="1">
      <alignment horizontal="center"/>
    </xf>
    <xf numFmtId="0" fontId="0" fillId="0" borderId="4" xfId="0" applyBorder="1" applyAlignment="1">
      <alignment horizontal="center"/>
    </xf>
    <xf numFmtId="0" fontId="0" fillId="0" borderId="18" xfId="0" applyBorder="1" applyAlignment="1">
      <alignment horizontal="center"/>
    </xf>
    <xf numFmtId="0" fontId="0" fillId="0" borderId="20" xfId="0" applyBorder="1" applyAlignment="1">
      <alignment horizontal="center"/>
    </xf>
    <xf numFmtId="0" fontId="0" fillId="0" borderId="2" xfId="0" applyBorder="1" applyAlignment="1">
      <alignment horizontal="center"/>
    </xf>
    <xf numFmtId="0" fontId="0" fillId="0" borderId="48" xfId="0" applyBorder="1" applyAlignment="1">
      <alignment horizontal="center"/>
    </xf>
    <xf numFmtId="0" fontId="0" fillId="0" borderId="33" xfId="0"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0" fillId="0" borderId="3" xfId="0" applyBorder="1" applyAlignment="1">
      <alignment horizontal="center"/>
    </xf>
    <xf numFmtId="0" fontId="2" fillId="0" borderId="18" xfId="0" applyFont="1" applyBorder="1" applyAlignment="1">
      <alignment horizontal="center"/>
    </xf>
    <xf numFmtId="0" fontId="2" fillId="0" borderId="20" xfId="0" applyFont="1" applyBorder="1" applyAlignment="1">
      <alignment horizontal="center"/>
    </xf>
    <xf numFmtId="0" fontId="2" fillId="0" borderId="31" xfId="0" applyFont="1" applyBorder="1" applyAlignment="1">
      <alignment horizontal="center"/>
    </xf>
    <xf numFmtId="0" fontId="2" fillId="0" borderId="8" xfId="0" applyFont="1" applyBorder="1" applyAlignment="1">
      <alignment horizontal="center"/>
    </xf>
    <xf numFmtId="0" fontId="2" fillId="0" borderId="32" xfId="0" applyFont="1" applyBorder="1" applyAlignment="1">
      <alignment horizontal="center"/>
    </xf>
    <xf numFmtId="44" fontId="4" fillId="0" borderId="4" xfId="0" applyNumberFormat="1" applyFont="1" applyBorder="1" applyAlignment="1">
      <alignment horizontal="center"/>
    </xf>
    <xf numFmtId="0" fontId="4" fillId="0" borderId="18" xfId="0" applyFont="1" applyBorder="1" applyAlignment="1">
      <alignment horizontal="center"/>
    </xf>
    <xf numFmtId="0" fontId="4" fillId="0" borderId="20" xfId="0" applyFont="1" applyBorder="1" applyAlignment="1">
      <alignment horizontal="center"/>
    </xf>
    <xf numFmtId="0" fontId="4" fillId="0" borderId="31" xfId="0" applyFont="1" applyBorder="1" applyAlignment="1">
      <alignment horizontal="center"/>
    </xf>
    <xf numFmtId="0" fontId="4" fillId="0" borderId="8" xfId="0" applyFont="1" applyBorder="1" applyAlignment="1">
      <alignment horizontal="center"/>
    </xf>
    <xf numFmtId="0" fontId="4" fillId="0" borderId="32" xfId="0" applyFont="1" applyBorder="1" applyAlignment="1">
      <alignment horizontal="center"/>
    </xf>
    <xf numFmtId="0" fontId="0" fillId="0" borderId="31" xfId="0" applyBorder="1" applyAlignment="1">
      <alignment horizontal="center"/>
    </xf>
    <xf numFmtId="0" fontId="0" fillId="0" borderId="8" xfId="0" applyBorder="1" applyAlignment="1">
      <alignment horizontal="center"/>
    </xf>
    <xf numFmtId="0" fontId="0" fillId="0" borderId="32" xfId="0" applyBorder="1" applyAlignment="1">
      <alignment horizontal="center"/>
    </xf>
    <xf numFmtId="0" fontId="0" fillId="0" borderId="1" xfId="0" applyBorder="1" applyAlignment="1">
      <alignment horizontal="center"/>
    </xf>
    <xf numFmtId="0" fontId="0" fillId="0" borderId="22" xfId="0" applyBorder="1" applyAlignment="1">
      <alignment horizontal="center"/>
    </xf>
    <xf numFmtId="0" fontId="0" fillId="5" borderId="1" xfId="0" applyFill="1" applyBorder="1" applyAlignment="1">
      <alignment horizontal="center"/>
    </xf>
    <xf numFmtId="0" fontId="0" fillId="5" borderId="2" xfId="0" applyFill="1" applyBorder="1" applyAlignment="1">
      <alignment horizontal="center"/>
    </xf>
    <xf numFmtId="0" fontId="0" fillId="5" borderId="3" xfId="0" applyFill="1" applyBorder="1" applyAlignment="1">
      <alignment horizontal="center"/>
    </xf>
    <xf numFmtId="44" fontId="2" fillId="0" borderId="1" xfId="0" applyNumberFormat="1" applyFont="1" applyBorder="1" applyAlignment="1">
      <alignment horizontal="center"/>
    </xf>
    <xf numFmtId="0" fontId="4" fillId="0" borderId="1" xfId="0"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44" fontId="2" fillId="0" borderId="4" xfId="0" applyNumberFormat="1" applyFont="1" applyBorder="1" applyAlignment="1">
      <alignment horizontal="center"/>
    </xf>
    <xf numFmtId="0" fontId="0" fillId="3" borderId="1" xfId="0" applyFill="1" applyBorder="1" applyAlignment="1">
      <alignment horizontal="center"/>
    </xf>
    <xf numFmtId="0" fontId="0" fillId="3" borderId="2" xfId="0" applyFill="1" applyBorder="1" applyAlignment="1">
      <alignment horizontal="center"/>
    </xf>
    <xf numFmtId="0" fontId="0" fillId="3" borderId="3" xfId="0" applyFill="1" applyBorder="1" applyAlignment="1">
      <alignment horizontal="center"/>
    </xf>
    <xf numFmtId="0" fontId="0" fillId="3" borderId="0" xfId="0" applyFill="1" applyAlignment="1">
      <alignment horizontal="center"/>
    </xf>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0" fillId="3" borderId="8" xfId="0" applyFill="1" applyBorder="1" applyAlignment="1">
      <alignment horizontal="center"/>
    </xf>
    <xf numFmtId="0" fontId="2" fillId="0" borderId="19" xfId="0" applyFont="1" applyBorder="1" applyAlignment="1">
      <alignment horizontal="center" textRotation="90" wrapText="1"/>
    </xf>
    <xf numFmtId="0" fontId="2" fillId="0" borderId="33" xfId="0" applyFont="1" applyBorder="1" applyAlignment="1">
      <alignment horizontal="center" textRotation="90" wrapText="1"/>
    </xf>
    <xf numFmtId="0" fontId="2" fillId="0" borderId="32" xfId="0" applyFont="1" applyBorder="1" applyAlignment="1">
      <alignment horizontal="center" textRotation="90" wrapText="1"/>
    </xf>
    <xf numFmtId="0" fontId="0" fillId="2" borderId="1" xfId="0" applyFill="1" applyBorder="1" applyAlignment="1" applyProtection="1">
      <alignment horizontal="center"/>
      <protection locked="0"/>
    </xf>
    <xf numFmtId="0" fontId="0" fillId="2" borderId="2"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2" fillId="0" borderId="4" xfId="0" applyFont="1" applyBorder="1" applyAlignment="1">
      <alignment horizontal="center" wrapText="1"/>
    </xf>
    <xf numFmtId="0" fontId="2" fillId="0" borderId="48" xfId="0" applyFont="1" applyBorder="1" applyAlignment="1">
      <alignment horizontal="center"/>
    </xf>
    <xf numFmtId="0" fontId="2" fillId="0" borderId="0" xfId="0" applyFont="1" applyAlignment="1">
      <alignment horizontal="center"/>
    </xf>
    <xf numFmtId="0" fontId="2" fillId="0" borderId="33" xfId="0" applyFont="1" applyBorder="1" applyAlignment="1">
      <alignment horizontal="center"/>
    </xf>
    <xf numFmtId="0" fontId="0" fillId="2" borderId="8" xfId="0" applyFill="1" applyBorder="1" applyAlignment="1" applyProtection="1">
      <alignment horizontal="center"/>
      <protection locked="0"/>
    </xf>
    <xf numFmtId="0" fontId="0" fillId="2" borderId="8" xfId="0" applyFill="1" applyBorder="1" applyAlignment="1">
      <alignment horizontal="center"/>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44" fontId="0" fillId="0" borderId="1" xfId="1" applyFont="1" applyBorder="1" applyAlignment="1">
      <alignment horizontal="center"/>
    </xf>
    <xf numFmtId="44" fontId="0" fillId="0" borderId="2" xfId="1" applyFont="1" applyBorder="1" applyAlignment="1">
      <alignment horizontal="center"/>
    </xf>
    <xf numFmtId="44" fontId="0" fillId="0" borderId="3" xfId="1" applyFont="1" applyBorder="1" applyAlignment="1">
      <alignment horizontal="center"/>
    </xf>
    <xf numFmtId="44" fontId="0" fillId="0" borderId="27" xfId="1" applyFont="1" applyBorder="1" applyAlignment="1" applyProtection="1">
      <alignment horizontal="center"/>
      <protection locked="0"/>
    </xf>
    <xf numFmtId="44" fontId="0" fillId="0" borderId="29" xfId="1" applyFont="1" applyBorder="1" applyAlignment="1" applyProtection="1">
      <alignment horizontal="center"/>
      <protection locked="0"/>
    </xf>
    <xf numFmtId="44" fontId="0" fillId="0" borderId="65" xfId="1" applyFont="1" applyBorder="1" applyAlignment="1" applyProtection="1">
      <alignment horizontal="center"/>
      <protection locked="0"/>
    </xf>
    <xf numFmtId="44" fontId="0" fillId="0" borderId="56" xfId="1" applyFont="1" applyBorder="1" applyAlignment="1" applyProtection="1">
      <alignment horizontal="center"/>
      <protection locked="0"/>
    </xf>
    <xf numFmtId="44" fontId="0" fillId="0" borderId="73" xfId="1" applyFont="1" applyBorder="1" applyAlignment="1" applyProtection="1">
      <alignment horizontal="center"/>
      <protection locked="0"/>
    </xf>
    <xf numFmtId="44" fontId="0" fillId="0" borderId="5" xfId="1" applyFont="1" applyBorder="1" applyAlignment="1" applyProtection="1">
      <alignment horizontal="center"/>
    </xf>
    <xf numFmtId="44" fontId="0" fillId="0" borderId="37" xfId="1" applyFont="1" applyBorder="1" applyAlignment="1" applyProtection="1">
      <alignment horizontal="center"/>
    </xf>
    <xf numFmtId="44" fontId="0" fillId="0" borderId="13" xfId="1" applyFont="1" applyBorder="1" applyAlignment="1" applyProtection="1">
      <alignment horizontal="center"/>
    </xf>
    <xf numFmtId="44" fontId="0" fillId="0" borderId="46" xfId="1" applyFont="1" applyBorder="1" applyAlignment="1" applyProtection="1">
      <alignment horizontal="center"/>
    </xf>
    <xf numFmtId="44" fontId="0" fillId="0" borderId="25" xfId="1" applyFont="1" applyBorder="1" applyAlignment="1" applyProtection="1">
      <alignment horizontal="center"/>
      <protection locked="0"/>
    </xf>
    <xf numFmtId="44" fontId="0" fillId="0" borderId="36" xfId="1" applyFont="1" applyBorder="1" applyAlignment="1" applyProtection="1">
      <alignment horizontal="center"/>
      <protection locked="0"/>
    </xf>
    <xf numFmtId="44" fontId="0" fillId="0" borderId="5" xfId="1" applyFont="1" applyBorder="1" applyAlignment="1" applyProtection="1">
      <alignment horizontal="center"/>
      <protection locked="0"/>
    </xf>
    <xf numFmtId="44" fontId="0" fillId="0" borderId="15" xfId="1" applyFont="1" applyBorder="1" applyAlignment="1" applyProtection="1">
      <alignment horizontal="center"/>
      <protection locked="0"/>
    </xf>
    <xf numFmtId="44" fontId="0" fillId="0" borderId="13" xfId="1" applyFont="1" applyBorder="1" applyAlignment="1" applyProtection="1">
      <alignment horizontal="center"/>
      <protection locked="0"/>
    </xf>
    <xf numFmtId="44" fontId="0" fillId="0" borderId="16" xfId="1" applyFont="1" applyBorder="1" applyAlignment="1" applyProtection="1">
      <alignment horizontal="center"/>
      <protection locked="0"/>
    </xf>
    <xf numFmtId="44" fontId="0" fillId="0" borderId="45" xfId="1" applyFont="1" applyBorder="1" applyAlignment="1" applyProtection="1">
      <alignment horizontal="center"/>
    </xf>
    <xf numFmtId="44" fontId="0" fillId="0" borderId="53" xfId="1" applyFont="1" applyBorder="1" applyAlignment="1" applyProtection="1">
      <alignment horizontal="center"/>
    </xf>
    <xf numFmtId="44" fontId="0" fillId="0" borderId="47" xfId="1" applyFont="1" applyBorder="1" applyAlignment="1" applyProtection="1">
      <alignment horizontal="center"/>
      <protection locked="0"/>
    </xf>
    <xf numFmtId="44" fontId="0" fillId="0" borderId="37" xfId="1" applyFont="1" applyBorder="1" applyAlignment="1" applyProtection="1">
      <alignment horizontal="center"/>
      <protection locked="0"/>
    </xf>
    <xf numFmtId="44" fontId="0" fillId="0" borderId="46" xfId="1" applyFont="1" applyBorder="1" applyAlignment="1" applyProtection="1">
      <alignment horizontal="center"/>
      <protection locked="0"/>
    </xf>
    <xf numFmtId="44" fontId="0" fillId="0" borderId="62" xfId="1" applyFont="1" applyBorder="1" applyAlignment="1" applyProtection="1">
      <alignment horizontal="center"/>
    </xf>
    <xf numFmtId="44" fontId="0" fillId="0" borderId="44" xfId="1" applyFont="1" applyBorder="1" applyAlignment="1" applyProtection="1">
      <alignment horizontal="center"/>
      <protection locked="0"/>
    </xf>
    <xf numFmtId="44" fontId="0" fillId="7" borderId="47" xfId="1" applyFont="1" applyFill="1" applyBorder="1" applyAlignment="1" applyProtection="1">
      <alignment horizontal="center"/>
      <protection locked="0"/>
    </xf>
    <xf numFmtId="44" fontId="0" fillId="7" borderId="37" xfId="1" applyFont="1" applyFill="1" applyBorder="1" applyAlignment="1" applyProtection="1">
      <alignment horizontal="center"/>
      <protection locked="0"/>
    </xf>
    <xf numFmtId="44" fontId="0" fillId="7" borderId="46" xfId="1" applyFont="1" applyFill="1" applyBorder="1" applyAlignment="1" applyProtection="1">
      <alignment horizontal="center"/>
      <protection locked="0"/>
    </xf>
    <xf numFmtId="44" fontId="0" fillId="0" borderId="15" xfId="1" applyFont="1" applyBorder="1" applyAlignment="1" applyProtection="1">
      <alignment horizontal="center"/>
    </xf>
    <xf numFmtId="44" fontId="0" fillId="0" borderId="16" xfId="1" applyFont="1" applyBorder="1" applyAlignment="1" applyProtection="1">
      <alignment horizontal="center"/>
    </xf>
    <xf numFmtId="44" fontId="0" fillId="0" borderId="25" xfId="1" applyFont="1" applyBorder="1" applyAlignment="1" applyProtection="1">
      <alignment horizontal="center"/>
    </xf>
    <xf numFmtId="44" fontId="0" fillId="0" borderId="47" xfId="1" applyFont="1" applyBorder="1" applyAlignment="1" applyProtection="1">
      <alignment horizontal="center"/>
    </xf>
    <xf numFmtId="44" fontId="0" fillId="0" borderId="12" xfId="1" applyFont="1" applyBorder="1" applyAlignment="1" applyProtection="1">
      <alignment horizontal="center"/>
    </xf>
    <xf numFmtId="44" fontId="0" fillId="0" borderId="11" xfId="1" applyFont="1" applyBorder="1" applyAlignment="1" applyProtection="1">
      <alignment horizontal="center"/>
    </xf>
    <xf numFmtId="44" fontId="0" fillId="0" borderId="40" xfId="1" applyFont="1" applyBorder="1" applyAlignment="1" applyProtection="1">
      <alignment horizontal="center"/>
    </xf>
    <xf numFmtId="44" fontId="0" fillId="0" borderId="10" xfId="1" applyFont="1" applyBorder="1" applyAlignment="1" applyProtection="1">
      <alignment horizontal="center"/>
    </xf>
    <xf numFmtId="44" fontId="0" fillId="0" borderId="19" xfId="1" applyFont="1" applyBorder="1" applyAlignment="1" applyProtection="1">
      <alignment horizontal="center"/>
      <protection locked="0"/>
    </xf>
    <xf numFmtId="44" fontId="0" fillId="0" borderId="70" xfId="1" applyFont="1" applyBorder="1" applyAlignment="1" applyProtection="1">
      <alignment horizontal="center"/>
      <protection locked="0"/>
    </xf>
    <xf numFmtId="44" fontId="0" fillId="0" borderId="36" xfId="1" applyFont="1" applyBorder="1" applyAlignment="1" applyProtection="1">
      <alignment horizontal="center"/>
    </xf>
    <xf numFmtId="0" fontId="0" fillId="5" borderId="9" xfId="0" applyFill="1" applyBorder="1" applyAlignment="1">
      <alignment horizontal="center"/>
    </xf>
    <xf numFmtId="0" fontId="0" fillId="5" borderId="10" xfId="0" applyFill="1" applyBorder="1" applyAlignment="1">
      <alignment horizontal="center"/>
    </xf>
    <xf numFmtId="0" fontId="0" fillId="5" borderId="11" xfId="0" applyFill="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38" xfId="0" applyBorder="1" applyAlignment="1">
      <alignment horizontal="center"/>
    </xf>
    <xf numFmtId="44" fontId="0" fillId="0" borderId="51" xfId="1" applyFont="1" applyBorder="1" applyAlignment="1" applyProtection="1">
      <alignment horizontal="center"/>
    </xf>
    <xf numFmtId="44" fontId="0" fillId="0" borderId="68" xfId="1" applyFont="1" applyBorder="1" applyAlignment="1" applyProtection="1">
      <alignment horizontal="center"/>
    </xf>
    <xf numFmtId="44" fontId="0" fillId="0" borderId="49" xfId="1" applyFont="1" applyBorder="1" applyAlignment="1" applyProtection="1">
      <alignment horizontal="center"/>
    </xf>
    <xf numFmtId="44" fontId="0" fillId="0" borderId="66" xfId="1" applyFont="1" applyBorder="1" applyAlignment="1" applyProtection="1">
      <alignment horizontal="center"/>
    </xf>
    <xf numFmtId="44" fontId="0" fillId="0" borderId="50" xfId="1" applyFont="1" applyBorder="1" applyAlignment="1" applyProtection="1">
      <alignment horizontal="center"/>
    </xf>
    <xf numFmtId="44" fontId="0" fillId="0" borderId="67" xfId="1" applyFont="1" applyBorder="1" applyAlignment="1" applyProtection="1">
      <alignment horizontal="center"/>
    </xf>
    <xf numFmtId="0" fontId="0" fillId="0" borderId="17"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5" borderId="0" xfId="0" applyFill="1" applyAlignment="1">
      <alignment horizontal="center"/>
    </xf>
    <xf numFmtId="44" fontId="0" fillId="5" borderId="0" xfId="1" applyFont="1" applyFill="1" applyBorder="1" applyAlignment="1" applyProtection="1">
      <alignment horizontal="center"/>
      <protection locked="0"/>
    </xf>
    <xf numFmtId="44" fontId="0" fillId="5" borderId="0" xfId="1" applyFont="1" applyFill="1" applyAlignment="1" applyProtection="1">
      <alignment horizontal="center"/>
      <protection locked="0"/>
    </xf>
    <xf numFmtId="44" fontId="0" fillId="0" borderId="63" xfId="1" applyFont="1" applyBorder="1" applyAlignment="1">
      <alignment horizontal="center"/>
    </xf>
    <xf numFmtId="0" fontId="0" fillId="0" borderId="73" xfId="0" applyBorder="1" applyAlignment="1">
      <alignment horizontal="center"/>
    </xf>
    <xf numFmtId="0" fontId="0" fillId="0" borderId="63" xfId="0" applyBorder="1" applyAlignment="1">
      <alignment horizontal="center"/>
    </xf>
    <xf numFmtId="44" fontId="0" fillId="0" borderId="42" xfId="1" applyFont="1" applyBorder="1" applyAlignment="1" applyProtection="1">
      <alignment horizontal="center"/>
      <protection locked="0"/>
    </xf>
    <xf numFmtId="44" fontId="0" fillId="0" borderId="41" xfId="1" applyFont="1" applyBorder="1" applyAlignment="1" applyProtection="1">
      <alignment horizontal="center"/>
      <protection locked="0"/>
    </xf>
    <xf numFmtId="44" fontId="0" fillId="0" borderId="43" xfId="1" applyFont="1" applyBorder="1" applyAlignment="1" applyProtection="1">
      <alignment horizontal="center"/>
      <protection locked="0"/>
    </xf>
    <xf numFmtId="49" fontId="0" fillId="2" borderId="27" xfId="1" applyNumberFormat="1" applyFont="1" applyFill="1" applyBorder="1" applyAlignment="1" applyProtection="1">
      <alignment horizontal="center"/>
    </xf>
    <xf numFmtId="44" fontId="0" fillId="0" borderId="28" xfId="1" applyFont="1" applyBorder="1" applyAlignment="1" applyProtection="1">
      <protection locked="0"/>
    </xf>
    <xf numFmtId="49" fontId="0" fillId="0" borderId="28" xfId="1" applyNumberFormat="1" applyFont="1" applyFill="1" applyBorder="1" applyAlignment="1" applyProtection="1">
      <alignment horizontal="center"/>
    </xf>
    <xf numFmtId="44" fontId="0" fillId="0" borderId="29" xfId="1" applyFont="1" applyBorder="1" applyAlignment="1" applyProtection="1">
      <protection locked="0"/>
    </xf>
    <xf numFmtId="44" fontId="0" fillId="0" borderId="28" xfId="1" applyFont="1" applyBorder="1" applyAlignment="1" applyProtection="1"/>
    <xf numFmtId="44" fontId="0" fillId="0" borderId="29" xfId="1" applyFont="1" applyBorder="1" applyAlignment="1" applyProtection="1"/>
    <xf numFmtId="14" fontId="0" fillId="6" borderId="28" xfId="0" applyNumberFormat="1" applyFill="1" applyBorder="1" applyAlignment="1">
      <alignment horizontal="center"/>
    </xf>
    <xf numFmtId="44" fontId="1" fillId="0" borderId="28" xfId="1" applyFont="1" applyBorder="1" applyAlignment="1">
      <alignment horizontal="center" vertical="center" wrapText="1"/>
    </xf>
    <xf numFmtId="44" fontId="0" fillId="0" borderId="28" xfId="1" applyFont="1" applyBorder="1" applyAlignment="1">
      <alignment horizontal="center"/>
    </xf>
    <xf numFmtId="14" fontId="0" fillId="6" borderId="29" xfId="0" applyNumberFormat="1" applyFill="1" applyBorder="1" applyAlignment="1">
      <alignment horizontal="center"/>
    </xf>
    <xf numFmtId="44" fontId="0" fillId="0" borderId="29" xfId="1" applyFont="1" applyBorder="1" applyAlignment="1">
      <alignment horizontal="center"/>
    </xf>
    <xf numFmtId="0" fontId="0" fillId="0" borderId="70" xfId="0" applyBorder="1"/>
    <xf numFmtId="0" fontId="0" fillId="0" borderId="43" xfId="0" applyBorder="1" applyAlignment="1">
      <alignment horizontal="center"/>
    </xf>
    <xf numFmtId="0" fontId="0" fillId="0" borderId="56" xfId="0" applyBorder="1" applyAlignment="1">
      <alignment horizontal="center"/>
    </xf>
    <xf numFmtId="0" fontId="0" fillId="5" borderId="0" xfId="0" applyFill="1" applyBorder="1" applyAlignment="1">
      <alignment horizontal="center"/>
    </xf>
    <xf numFmtId="0" fontId="0" fillId="5" borderId="18" xfId="0" applyFill="1" applyBorder="1" applyAlignment="1">
      <alignment horizontal="center"/>
    </xf>
    <xf numFmtId="0" fontId="0" fillId="6" borderId="45" xfId="0" applyFill="1" applyBorder="1" applyAlignment="1">
      <alignment horizontal="center"/>
    </xf>
    <xf numFmtId="0" fontId="0" fillId="6" borderId="37" xfId="0" applyFill="1" applyBorder="1" applyAlignment="1">
      <alignment horizontal="center"/>
    </xf>
    <xf numFmtId="0" fontId="0" fillId="6" borderId="46" xfId="0" applyFill="1" applyBorder="1" applyAlignment="1">
      <alignment horizontal="center"/>
    </xf>
    <xf numFmtId="0" fontId="0" fillId="0" borderId="77" xfId="0" applyBorder="1" applyAlignment="1">
      <alignment horizontal="center"/>
    </xf>
    <xf numFmtId="0" fontId="0" fillId="0" borderId="34" xfId="0" applyBorder="1" applyAlignment="1">
      <alignment horizontal="center"/>
    </xf>
    <xf numFmtId="0" fontId="0" fillId="0" borderId="53" xfId="0" applyBorder="1" applyAlignment="1">
      <alignment horizontal="center"/>
    </xf>
    <xf numFmtId="49" fontId="0" fillId="2" borderId="54" xfId="1" applyNumberFormat="1" applyFont="1" applyFill="1" applyBorder="1" applyAlignment="1" applyProtection="1">
      <alignment horizontal="center"/>
    </xf>
    <xf numFmtId="44" fontId="0" fillId="0" borderId="55" xfId="1" applyFont="1" applyBorder="1" applyAlignment="1" applyProtection="1">
      <protection locked="0"/>
    </xf>
    <xf numFmtId="49" fontId="0" fillId="0" borderId="55" xfId="1" applyNumberFormat="1" applyFont="1" applyFill="1" applyBorder="1" applyAlignment="1" applyProtection="1">
      <alignment horizontal="center"/>
    </xf>
    <xf numFmtId="44" fontId="0" fillId="0" borderId="56" xfId="1" applyFont="1" applyBorder="1" applyAlignment="1" applyProtection="1">
      <protection locked="0"/>
    </xf>
    <xf numFmtId="0" fontId="7" fillId="5" borderId="19" xfId="0" applyFont="1" applyFill="1" applyBorder="1" applyAlignment="1">
      <alignment horizontal="center" textRotation="90"/>
    </xf>
    <xf numFmtId="0" fontId="7" fillId="5" borderId="76" xfId="0" applyFont="1" applyFill="1" applyBorder="1" applyAlignment="1">
      <alignment horizontal="center" textRotation="90"/>
    </xf>
    <xf numFmtId="0" fontId="7" fillId="5" borderId="70" xfId="0" applyFont="1" applyFill="1" applyBorder="1" applyAlignment="1">
      <alignment horizontal="center" textRotation="90"/>
    </xf>
    <xf numFmtId="0" fontId="7" fillId="5" borderId="0" xfId="0" applyFont="1" applyFill="1" applyBorder="1" applyAlignment="1">
      <alignment textRotation="90"/>
    </xf>
    <xf numFmtId="0" fontId="11" fillId="5" borderId="19" xfId="0" applyFont="1" applyFill="1" applyBorder="1" applyAlignment="1">
      <alignment horizontal="center" textRotation="90"/>
    </xf>
    <xf numFmtId="0" fontId="11" fillId="5" borderId="76" xfId="0" applyFont="1" applyFill="1" applyBorder="1" applyAlignment="1">
      <alignment horizontal="center" textRotation="90"/>
    </xf>
    <xf numFmtId="44" fontId="0" fillId="0" borderId="52" xfId="1" applyFont="1" applyBorder="1" applyAlignment="1" applyProtection="1">
      <alignment horizontal="center"/>
      <protection locked="0"/>
    </xf>
    <xf numFmtId="44" fontId="0" fillId="0" borderId="78" xfId="1" applyFont="1" applyBorder="1" applyAlignment="1" applyProtection="1">
      <protection locked="0"/>
    </xf>
    <xf numFmtId="49" fontId="0" fillId="2" borderId="73" xfId="1" applyNumberFormat="1" applyFont="1" applyFill="1" applyBorder="1" applyAlignment="1" applyProtection="1">
      <alignment horizontal="center"/>
    </xf>
    <xf numFmtId="0" fontId="11" fillId="5" borderId="70" xfId="0" applyFont="1" applyFill="1" applyBorder="1" applyAlignment="1">
      <alignment horizontal="center" textRotation="90"/>
    </xf>
    <xf numFmtId="0" fontId="0" fillId="0" borderId="46" xfId="0" applyBorder="1" applyAlignment="1">
      <alignment horizontal="center"/>
    </xf>
    <xf numFmtId="44" fontId="0" fillId="0" borderId="58" xfId="1" applyFont="1" applyBorder="1" applyAlignment="1" applyProtection="1">
      <protection locked="0"/>
    </xf>
    <xf numFmtId="44" fontId="0" fillId="0" borderId="77" xfId="1" applyFont="1" applyBorder="1" applyAlignment="1" applyProtection="1">
      <alignment horizontal="center"/>
      <protection locked="0"/>
    </xf>
    <xf numFmtId="49" fontId="0" fillId="2" borderId="65" xfId="1" applyNumberFormat="1" applyFont="1" applyFill="1" applyBorder="1" applyAlignment="1" applyProtection="1">
      <alignment horizontal="center"/>
    </xf>
  </cellXfs>
  <cellStyles count="2">
    <cellStyle name="Standard" xfId="0" builtinId="0"/>
    <cellStyle name="Währung" xfId="1" builtinId="4"/>
  </cellStyles>
  <dxfs count="1891">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27</xdr:col>
      <xdr:colOff>333375</xdr:colOff>
      <xdr:row>222</xdr:row>
      <xdr:rowOff>9525</xdr:rowOff>
    </xdr:from>
    <xdr:to>
      <xdr:col>27</xdr:col>
      <xdr:colOff>333375</xdr:colOff>
      <xdr:row>223</xdr:row>
      <xdr:rowOff>0</xdr:rowOff>
    </xdr:to>
    <xdr:cxnSp macro="">
      <xdr:nvCxnSpPr>
        <xdr:cNvPr id="2" name="Gerade Verbindung mit Pfeil 1">
          <a:extLst>
            <a:ext uri="{FF2B5EF4-FFF2-40B4-BE49-F238E27FC236}">
              <a16:creationId xmlns:a16="http://schemas.microsoft.com/office/drawing/2014/main" id="{E9A95F7D-5518-48E0-B5D9-F4A6757EC94F}"/>
            </a:ext>
          </a:extLst>
        </xdr:cNvPr>
        <xdr:cNvCxnSpPr/>
      </xdr:nvCxnSpPr>
      <xdr:spPr>
        <a:xfrm flipV="1">
          <a:off x="6324600" y="43195875"/>
          <a:ext cx="0" cy="1809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221</xdr:row>
      <xdr:rowOff>104776</xdr:rowOff>
    </xdr:from>
    <xdr:to>
      <xdr:col>29</xdr:col>
      <xdr:colOff>428625</xdr:colOff>
      <xdr:row>221</xdr:row>
      <xdr:rowOff>114300</xdr:rowOff>
    </xdr:to>
    <xdr:cxnSp macro="">
      <xdr:nvCxnSpPr>
        <xdr:cNvPr id="3" name="Gerade Verbindung mit Pfeil 2">
          <a:extLst>
            <a:ext uri="{FF2B5EF4-FFF2-40B4-BE49-F238E27FC236}">
              <a16:creationId xmlns:a16="http://schemas.microsoft.com/office/drawing/2014/main" id="{AA4EBE26-C3B2-40D6-B4EB-81A4658E0D40}"/>
            </a:ext>
          </a:extLst>
        </xdr:cNvPr>
        <xdr:cNvCxnSpPr/>
      </xdr:nvCxnSpPr>
      <xdr:spPr>
        <a:xfrm>
          <a:off x="6505575" y="43100626"/>
          <a:ext cx="428625" cy="952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352425</xdr:colOff>
      <xdr:row>221</xdr:row>
      <xdr:rowOff>142875</xdr:rowOff>
    </xdr:from>
    <xdr:to>
      <xdr:col>29</xdr:col>
      <xdr:colOff>361950</xdr:colOff>
      <xdr:row>224</xdr:row>
      <xdr:rowOff>209550</xdr:rowOff>
    </xdr:to>
    <xdr:cxnSp macro="">
      <xdr:nvCxnSpPr>
        <xdr:cNvPr id="4" name="Gerade Verbindung mit Pfeil 3">
          <a:extLst>
            <a:ext uri="{FF2B5EF4-FFF2-40B4-BE49-F238E27FC236}">
              <a16:creationId xmlns:a16="http://schemas.microsoft.com/office/drawing/2014/main" id="{3C2AC1CD-300E-49EC-AB00-9B1DD702E689}"/>
            </a:ext>
          </a:extLst>
        </xdr:cNvPr>
        <xdr:cNvCxnSpPr/>
      </xdr:nvCxnSpPr>
      <xdr:spPr>
        <a:xfrm flipH="1">
          <a:off x="6858000" y="43138725"/>
          <a:ext cx="9525" cy="6191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28575</xdr:colOff>
      <xdr:row>224</xdr:row>
      <xdr:rowOff>209550</xdr:rowOff>
    </xdr:from>
    <xdr:to>
      <xdr:col>29</xdr:col>
      <xdr:colOff>390525</xdr:colOff>
      <xdr:row>224</xdr:row>
      <xdr:rowOff>219075</xdr:rowOff>
    </xdr:to>
    <xdr:cxnSp macro="">
      <xdr:nvCxnSpPr>
        <xdr:cNvPr id="5" name="Gerade Verbindung mit Pfeil 4">
          <a:extLst>
            <a:ext uri="{FF2B5EF4-FFF2-40B4-BE49-F238E27FC236}">
              <a16:creationId xmlns:a16="http://schemas.microsoft.com/office/drawing/2014/main" id="{C292B9F1-653A-4126-B945-B628832F1EB8}"/>
            </a:ext>
          </a:extLst>
        </xdr:cNvPr>
        <xdr:cNvCxnSpPr/>
      </xdr:nvCxnSpPr>
      <xdr:spPr>
        <a:xfrm>
          <a:off x="6534150" y="43757850"/>
          <a:ext cx="36195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Euro%205aus%2050-2%20aus%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winne 2021"/>
      <sheetName val="Euro 21"/>
      <sheetName val="2021-Zahlen 5 aus 50"/>
      <sheetName val="77-21"/>
      <sheetName val="Zahlen 77-21-30"/>
      <sheetName val="Alle Zahlen Euro-77-6"/>
      <sheetName val="Gewinne 22"/>
      <sheetName val="Euro 22"/>
      <sheetName val="Eurozahlen 22"/>
      <sheetName val="77-22"/>
      <sheetName val="Meine Zahlen-77-6-22"/>
    </sheetNames>
    <sheetDataSet>
      <sheetData sheetId="0"/>
      <sheetData sheetId="1"/>
      <sheetData sheetId="2"/>
      <sheetData sheetId="3">
        <row r="232">
          <cell r="P232">
            <v>46</v>
          </cell>
          <cell r="Q232"/>
          <cell r="R232"/>
          <cell r="S232"/>
          <cell r="T232"/>
          <cell r="U232"/>
          <cell r="V232"/>
          <cell r="W232"/>
          <cell r="X232"/>
          <cell r="Y232"/>
        </row>
      </sheetData>
      <sheetData sheetId="4"/>
      <sheetData sheetId="5">
        <row r="10">
          <cell r="AC10">
            <v>0</v>
          </cell>
        </row>
      </sheetData>
      <sheetData sheetId="6"/>
      <sheetData sheetId="7"/>
      <sheetData sheetId="8"/>
      <sheetData sheetId="9"/>
      <sheetData sheetId="1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BF18A-BB6F-4D97-8C97-836DA3C98FC0}">
  <dimension ref="A2:M112"/>
  <sheetViews>
    <sheetView topLeftCell="A67" workbookViewId="0">
      <selection activeCell="B86" sqref="B86"/>
    </sheetView>
  </sheetViews>
  <sheetFormatPr baseColWidth="10" defaultRowHeight="15" x14ac:dyDescent="0.25"/>
  <cols>
    <col min="1" max="1" width="10.28515625" customWidth="1"/>
    <col min="2" max="7" width="8.7109375" style="32" customWidth="1"/>
    <col min="8" max="8" width="11.42578125" style="32"/>
    <col min="9" max="9" width="10.7109375" style="32" customWidth="1"/>
    <col min="10" max="10" width="12" style="32" bestFit="1" customWidth="1"/>
    <col min="11" max="11" width="13" style="32" bestFit="1" customWidth="1"/>
    <col min="12" max="13" width="15.5703125" style="32" bestFit="1" customWidth="1"/>
  </cols>
  <sheetData>
    <row r="2" spans="1:13" ht="15.75" thickBot="1" x14ac:dyDescent="0.3"/>
    <row r="3" spans="1:13" ht="19.5" thickBot="1" x14ac:dyDescent="0.35">
      <c r="A3" s="333" t="s">
        <v>143</v>
      </c>
      <c r="B3" s="334"/>
      <c r="C3" s="334"/>
      <c r="D3" s="334"/>
      <c r="E3" s="334"/>
      <c r="F3" s="334"/>
      <c r="G3" s="334"/>
      <c r="H3" s="334"/>
      <c r="I3" s="334"/>
      <c r="J3" s="334"/>
      <c r="K3" s="334"/>
      <c r="L3" s="334"/>
      <c r="M3" s="335"/>
    </row>
    <row r="4" spans="1:13" x14ac:dyDescent="0.25">
      <c r="A4" s="72">
        <v>44197</v>
      </c>
      <c r="B4" s="73" t="s">
        <v>120</v>
      </c>
      <c r="C4" s="73" t="s">
        <v>121</v>
      </c>
      <c r="D4" s="73" t="s">
        <v>122</v>
      </c>
      <c r="E4" s="73" t="s">
        <v>123</v>
      </c>
      <c r="F4" s="73" t="s">
        <v>124</v>
      </c>
      <c r="G4" s="73" t="s">
        <v>125</v>
      </c>
      <c r="H4" s="73" t="s">
        <v>126</v>
      </c>
      <c r="I4" s="73" t="s">
        <v>127</v>
      </c>
      <c r="J4" s="73" t="s">
        <v>128</v>
      </c>
      <c r="K4" s="73" t="s">
        <v>129</v>
      </c>
      <c r="L4" s="73" t="s">
        <v>130</v>
      </c>
      <c r="M4" s="74" t="s">
        <v>131</v>
      </c>
    </row>
    <row r="5" spans="1:13" x14ac:dyDescent="0.25">
      <c r="A5" s="8"/>
      <c r="B5" s="2"/>
      <c r="C5" s="2">
        <v>17.100000000000001</v>
      </c>
      <c r="D5" s="2"/>
      <c r="E5" s="2"/>
      <c r="F5" s="2"/>
      <c r="G5" s="2"/>
      <c r="H5" s="2"/>
      <c r="I5" s="174"/>
      <c r="J5" s="174"/>
      <c r="K5" s="174"/>
      <c r="L5" s="174"/>
      <c r="M5" s="175"/>
    </row>
    <row r="6" spans="1:13" x14ac:dyDescent="0.25">
      <c r="A6" s="76">
        <v>44204</v>
      </c>
      <c r="B6" s="2" t="s">
        <v>120</v>
      </c>
      <c r="C6" s="2" t="s">
        <v>121</v>
      </c>
      <c r="D6" s="2" t="s">
        <v>122</v>
      </c>
      <c r="E6" s="2" t="s">
        <v>123</v>
      </c>
      <c r="F6" s="2" t="s">
        <v>124</v>
      </c>
      <c r="G6" s="2" t="s">
        <v>125</v>
      </c>
      <c r="H6" s="2" t="s">
        <v>126</v>
      </c>
      <c r="I6" s="2" t="s">
        <v>127</v>
      </c>
      <c r="J6" s="2" t="s">
        <v>128</v>
      </c>
      <c r="K6" s="2" t="s">
        <v>129</v>
      </c>
      <c r="L6" s="2" t="s">
        <v>130</v>
      </c>
      <c r="M6" s="75" t="s">
        <v>131</v>
      </c>
    </row>
    <row r="7" spans="1:13" x14ac:dyDescent="0.25">
      <c r="A7" s="8"/>
      <c r="B7" s="2"/>
      <c r="C7" s="2"/>
      <c r="D7" s="2"/>
      <c r="E7" s="2"/>
      <c r="F7" s="2"/>
      <c r="G7" s="2"/>
      <c r="H7" s="2"/>
      <c r="I7" s="174"/>
      <c r="J7" s="174"/>
      <c r="K7" s="174"/>
      <c r="L7" s="174"/>
      <c r="M7" s="175"/>
    </row>
    <row r="8" spans="1:13" x14ac:dyDescent="0.25">
      <c r="A8" s="76">
        <v>44211</v>
      </c>
      <c r="B8" s="2" t="s">
        <v>120</v>
      </c>
      <c r="C8" s="2" t="s">
        <v>121</v>
      </c>
      <c r="D8" s="2" t="s">
        <v>122</v>
      </c>
      <c r="E8" s="2" t="s">
        <v>123</v>
      </c>
      <c r="F8" s="2" t="s">
        <v>124</v>
      </c>
      <c r="G8" s="2" t="s">
        <v>125</v>
      </c>
      <c r="H8" s="2" t="s">
        <v>126</v>
      </c>
      <c r="I8" s="2" t="s">
        <v>127</v>
      </c>
      <c r="J8" s="2" t="s">
        <v>128</v>
      </c>
      <c r="K8" s="2" t="s">
        <v>129</v>
      </c>
      <c r="L8" s="2" t="s">
        <v>130</v>
      </c>
      <c r="M8" s="75" t="s">
        <v>131</v>
      </c>
    </row>
    <row r="9" spans="1:13" x14ac:dyDescent="0.25">
      <c r="A9" s="8"/>
      <c r="B9" s="2"/>
      <c r="C9" s="2"/>
      <c r="D9" s="2"/>
      <c r="E9" s="2"/>
      <c r="F9" s="2"/>
      <c r="G9" s="2"/>
      <c r="H9" s="2"/>
      <c r="I9" s="174"/>
      <c r="J9" s="174"/>
      <c r="K9" s="174"/>
      <c r="L9" s="174"/>
      <c r="M9" s="175"/>
    </row>
    <row r="10" spans="1:13" x14ac:dyDescent="0.25">
      <c r="A10" s="76">
        <v>44218</v>
      </c>
      <c r="B10" s="2" t="s">
        <v>120</v>
      </c>
      <c r="C10" s="2" t="s">
        <v>121</v>
      </c>
      <c r="D10" s="2" t="s">
        <v>122</v>
      </c>
      <c r="E10" s="2" t="s">
        <v>123</v>
      </c>
      <c r="F10" s="2" t="s">
        <v>124</v>
      </c>
      <c r="G10" s="2" t="s">
        <v>125</v>
      </c>
      <c r="H10" s="2" t="s">
        <v>126</v>
      </c>
      <c r="I10" s="2" t="s">
        <v>127</v>
      </c>
      <c r="J10" s="2" t="s">
        <v>128</v>
      </c>
      <c r="K10" s="2" t="s">
        <v>129</v>
      </c>
      <c r="L10" s="2" t="s">
        <v>130</v>
      </c>
      <c r="M10" s="75" t="s">
        <v>131</v>
      </c>
    </row>
    <row r="11" spans="1:13" x14ac:dyDescent="0.25">
      <c r="A11" s="8"/>
      <c r="B11" s="2">
        <v>9.8000000000000007</v>
      </c>
      <c r="C11" s="2">
        <v>10.4</v>
      </c>
      <c r="D11" s="2"/>
      <c r="E11" s="2"/>
      <c r="F11" s="2"/>
      <c r="G11" s="2"/>
      <c r="H11" s="2"/>
      <c r="I11" s="174"/>
      <c r="J11" s="174"/>
      <c r="K11" s="174"/>
      <c r="L11" s="174"/>
      <c r="M11" s="175"/>
    </row>
    <row r="12" spans="1:13" x14ac:dyDescent="0.25">
      <c r="A12" s="76">
        <v>44225</v>
      </c>
      <c r="B12" s="2" t="s">
        <v>120</v>
      </c>
      <c r="C12" s="2" t="s">
        <v>121</v>
      </c>
      <c r="D12" s="2" t="s">
        <v>122</v>
      </c>
      <c r="E12" s="2" t="s">
        <v>123</v>
      </c>
      <c r="F12" s="2" t="s">
        <v>124</v>
      </c>
      <c r="G12" s="2" t="s">
        <v>125</v>
      </c>
      <c r="H12" s="2" t="s">
        <v>126</v>
      </c>
      <c r="I12" s="2" t="s">
        <v>127</v>
      </c>
      <c r="J12" s="2" t="s">
        <v>128</v>
      </c>
      <c r="K12" s="2" t="s">
        <v>129</v>
      </c>
      <c r="L12" s="2" t="s">
        <v>130</v>
      </c>
      <c r="M12" s="75" t="s">
        <v>131</v>
      </c>
    </row>
    <row r="13" spans="1:13" x14ac:dyDescent="0.25">
      <c r="A13" s="8"/>
      <c r="B13" s="2">
        <v>8.3000000000000007</v>
      </c>
      <c r="C13" s="2"/>
      <c r="D13" s="2"/>
      <c r="E13" s="2"/>
      <c r="F13" s="2"/>
      <c r="G13" s="2"/>
      <c r="H13" s="2"/>
      <c r="I13" s="174"/>
      <c r="J13" s="174"/>
      <c r="K13" s="174"/>
      <c r="L13" s="174"/>
      <c r="M13" s="175"/>
    </row>
    <row r="14" spans="1:13" x14ac:dyDescent="0.25">
      <c r="A14" s="76">
        <v>44232</v>
      </c>
      <c r="B14" s="2" t="s">
        <v>120</v>
      </c>
      <c r="C14" s="2" t="s">
        <v>121</v>
      </c>
      <c r="D14" s="2" t="s">
        <v>122</v>
      </c>
      <c r="E14" s="2" t="s">
        <v>123</v>
      </c>
      <c r="F14" s="2" t="s">
        <v>124</v>
      </c>
      <c r="G14" s="2" t="s">
        <v>125</v>
      </c>
      <c r="H14" s="2" t="s">
        <v>126</v>
      </c>
      <c r="I14" s="2" t="s">
        <v>127</v>
      </c>
      <c r="J14" s="2" t="s">
        <v>128</v>
      </c>
      <c r="K14" s="2" t="s">
        <v>129</v>
      </c>
      <c r="L14" s="2" t="s">
        <v>130</v>
      </c>
      <c r="M14" s="75" t="s">
        <v>131</v>
      </c>
    </row>
    <row r="15" spans="1:13" x14ac:dyDescent="0.25">
      <c r="A15" s="8"/>
      <c r="B15" s="2"/>
      <c r="C15" s="2"/>
      <c r="D15" s="2"/>
      <c r="E15" s="2"/>
      <c r="F15" s="2"/>
      <c r="G15" s="2"/>
      <c r="H15" s="2"/>
      <c r="I15" s="174">
        <v>259.2</v>
      </c>
      <c r="J15" s="174"/>
      <c r="K15" s="174"/>
      <c r="L15" s="174"/>
      <c r="M15" s="175"/>
    </row>
    <row r="16" spans="1:13" x14ac:dyDescent="0.25">
      <c r="A16" s="76">
        <v>44239</v>
      </c>
      <c r="B16" s="2" t="s">
        <v>120</v>
      </c>
      <c r="C16" s="2" t="s">
        <v>121</v>
      </c>
      <c r="D16" s="2" t="s">
        <v>122</v>
      </c>
      <c r="E16" s="2" t="s">
        <v>123</v>
      </c>
      <c r="F16" s="2" t="s">
        <v>124</v>
      </c>
      <c r="G16" s="2" t="s">
        <v>125</v>
      </c>
      <c r="H16" s="2" t="s">
        <v>126</v>
      </c>
      <c r="I16" s="2" t="s">
        <v>127</v>
      </c>
      <c r="J16" s="2" t="s">
        <v>128</v>
      </c>
      <c r="K16" s="2" t="s">
        <v>129</v>
      </c>
      <c r="L16" s="2" t="s">
        <v>130</v>
      </c>
      <c r="M16" s="75" t="s">
        <v>131</v>
      </c>
    </row>
    <row r="17" spans="1:13" x14ac:dyDescent="0.25">
      <c r="A17" s="8"/>
      <c r="B17" s="2">
        <v>8.3000000000000007</v>
      </c>
      <c r="C17" s="2"/>
      <c r="D17" s="2">
        <v>13.9</v>
      </c>
      <c r="E17" s="2"/>
      <c r="F17" s="2"/>
      <c r="G17" s="2"/>
      <c r="H17" s="2"/>
      <c r="I17" s="174"/>
      <c r="J17" s="174"/>
      <c r="K17" s="174"/>
      <c r="L17" s="174"/>
      <c r="M17" s="175"/>
    </row>
    <row r="18" spans="1:13" x14ac:dyDescent="0.25">
      <c r="A18" s="76">
        <v>44246</v>
      </c>
      <c r="B18" s="2" t="s">
        <v>120</v>
      </c>
      <c r="C18" s="2" t="s">
        <v>121</v>
      </c>
      <c r="D18" s="2" t="s">
        <v>122</v>
      </c>
      <c r="E18" s="2" t="s">
        <v>123</v>
      </c>
      <c r="F18" s="2" t="s">
        <v>124</v>
      </c>
      <c r="G18" s="2" t="s">
        <v>125</v>
      </c>
      <c r="H18" s="2" t="s">
        <v>126</v>
      </c>
      <c r="I18" s="2" t="s">
        <v>127</v>
      </c>
      <c r="J18" s="2" t="s">
        <v>128</v>
      </c>
      <c r="K18" s="2" t="s">
        <v>129</v>
      </c>
      <c r="L18" s="2" t="s">
        <v>130</v>
      </c>
      <c r="M18" s="75" t="s">
        <v>131</v>
      </c>
    </row>
    <row r="19" spans="1:13" x14ac:dyDescent="0.25">
      <c r="A19" s="8"/>
      <c r="B19" s="2">
        <v>6.9</v>
      </c>
      <c r="C19" s="2">
        <v>9.8000000000000007</v>
      </c>
      <c r="D19" s="2">
        <v>17.3</v>
      </c>
      <c r="E19" s="2"/>
      <c r="F19" s="2"/>
      <c r="G19" s="2"/>
      <c r="H19" s="2"/>
      <c r="I19" s="174"/>
      <c r="J19" s="174"/>
      <c r="K19" s="174"/>
      <c r="L19" s="174"/>
      <c r="M19" s="175"/>
    </row>
    <row r="20" spans="1:13" x14ac:dyDescent="0.25">
      <c r="A20" s="76">
        <v>44253</v>
      </c>
      <c r="B20" s="2" t="s">
        <v>120</v>
      </c>
      <c r="C20" s="2" t="s">
        <v>121</v>
      </c>
      <c r="D20" s="2" t="s">
        <v>122</v>
      </c>
      <c r="E20" s="2" t="s">
        <v>123</v>
      </c>
      <c r="F20" s="2" t="s">
        <v>124</v>
      </c>
      <c r="G20" s="2" t="s">
        <v>125</v>
      </c>
      <c r="H20" s="2" t="s">
        <v>126</v>
      </c>
      <c r="I20" s="2" t="s">
        <v>127</v>
      </c>
      <c r="J20" s="2" t="s">
        <v>128</v>
      </c>
      <c r="K20" s="2" t="s">
        <v>129</v>
      </c>
      <c r="L20" s="2" t="s">
        <v>130</v>
      </c>
      <c r="M20" s="75" t="s">
        <v>131</v>
      </c>
    </row>
    <row r="21" spans="1:13" x14ac:dyDescent="0.25">
      <c r="A21" s="8"/>
      <c r="B21" s="2">
        <v>7.3</v>
      </c>
      <c r="C21" s="2"/>
      <c r="D21" s="2"/>
      <c r="E21" s="2"/>
      <c r="F21" s="2"/>
      <c r="G21" s="2"/>
      <c r="H21" s="2"/>
      <c r="I21" s="174"/>
      <c r="J21" s="174"/>
      <c r="K21" s="174"/>
      <c r="L21" s="174"/>
      <c r="M21" s="175"/>
    </row>
    <row r="22" spans="1:13" x14ac:dyDescent="0.25">
      <c r="A22" s="76">
        <v>44260</v>
      </c>
      <c r="B22" s="2" t="s">
        <v>120</v>
      </c>
      <c r="C22" s="2" t="s">
        <v>121</v>
      </c>
      <c r="D22" s="2" t="s">
        <v>122</v>
      </c>
      <c r="E22" s="2" t="s">
        <v>123</v>
      </c>
      <c r="F22" s="2" t="s">
        <v>124</v>
      </c>
      <c r="G22" s="2" t="s">
        <v>125</v>
      </c>
      <c r="H22" s="2" t="s">
        <v>126</v>
      </c>
      <c r="I22" s="2" t="s">
        <v>127</v>
      </c>
      <c r="J22" s="2" t="s">
        <v>128</v>
      </c>
      <c r="K22" s="2" t="s">
        <v>129</v>
      </c>
      <c r="L22" s="2" t="s">
        <v>130</v>
      </c>
      <c r="M22" s="75" t="s">
        <v>131</v>
      </c>
    </row>
    <row r="23" spans="1:13" x14ac:dyDescent="0.25">
      <c r="A23" s="8"/>
      <c r="B23" s="2">
        <v>8.5</v>
      </c>
      <c r="C23" s="2">
        <v>11.9</v>
      </c>
      <c r="D23" s="2"/>
      <c r="E23" s="2"/>
      <c r="F23" s="2"/>
      <c r="G23" s="2"/>
      <c r="H23" s="2"/>
      <c r="I23" s="174"/>
      <c r="J23" s="174"/>
      <c r="K23" s="174"/>
      <c r="L23" s="174"/>
      <c r="M23" s="175"/>
    </row>
    <row r="24" spans="1:13" x14ac:dyDescent="0.25">
      <c r="A24" s="76">
        <v>44267</v>
      </c>
      <c r="B24" s="2" t="s">
        <v>120</v>
      </c>
      <c r="C24" s="2" t="s">
        <v>121</v>
      </c>
      <c r="D24" s="2" t="s">
        <v>122</v>
      </c>
      <c r="E24" s="2" t="s">
        <v>123</v>
      </c>
      <c r="F24" s="2" t="s">
        <v>124</v>
      </c>
      <c r="G24" s="2" t="s">
        <v>125</v>
      </c>
      <c r="H24" s="2" t="s">
        <v>126</v>
      </c>
      <c r="I24" s="2" t="s">
        <v>127</v>
      </c>
      <c r="J24" s="2" t="s">
        <v>128</v>
      </c>
      <c r="K24" s="2" t="s">
        <v>129</v>
      </c>
      <c r="L24" s="2" t="s">
        <v>130</v>
      </c>
      <c r="M24" s="75" t="s">
        <v>131</v>
      </c>
    </row>
    <row r="25" spans="1:13" x14ac:dyDescent="0.25">
      <c r="A25" s="8"/>
      <c r="B25" s="2">
        <v>7.4</v>
      </c>
      <c r="C25" s="2"/>
      <c r="D25" s="2"/>
      <c r="E25" s="2"/>
      <c r="F25" s="2"/>
      <c r="G25" s="2"/>
      <c r="H25" s="2"/>
      <c r="I25" s="174"/>
      <c r="J25" s="174"/>
      <c r="K25" s="174"/>
      <c r="L25" s="174"/>
      <c r="M25" s="175"/>
    </row>
    <row r="26" spans="1:13" x14ac:dyDescent="0.25">
      <c r="A26" s="76">
        <v>44274</v>
      </c>
      <c r="B26" s="2" t="s">
        <v>120</v>
      </c>
      <c r="C26" s="2" t="s">
        <v>121</v>
      </c>
      <c r="D26" s="2" t="s">
        <v>122</v>
      </c>
      <c r="E26" s="2" t="s">
        <v>123</v>
      </c>
      <c r="F26" s="2" t="s">
        <v>124</v>
      </c>
      <c r="G26" s="2" t="s">
        <v>125</v>
      </c>
      <c r="H26" s="2" t="s">
        <v>126</v>
      </c>
      <c r="I26" s="2" t="s">
        <v>127</v>
      </c>
      <c r="J26" s="2" t="s">
        <v>128</v>
      </c>
      <c r="K26" s="2" t="s">
        <v>129</v>
      </c>
      <c r="L26" s="2" t="s">
        <v>130</v>
      </c>
      <c r="M26" s="75" t="s">
        <v>131</v>
      </c>
    </row>
    <row r="27" spans="1:13" x14ac:dyDescent="0.25">
      <c r="A27" s="8"/>
      <c r="B27" s="2">
        <v>6.9</v>
      </c>
      <c r="C27" s="2">
        <v>6.9</v>
      </c>
      <c r="D27" s="2"/>
      <c r="E27" s="2"/>
      <c r="F27" s="2"/>
      <c r="G27" s="2"/>
      <c r="H27" s="2"/>
      <c r="I27" s="174"/>
      <c r="J27" s="174"/>
      <c r="K27" s="174"/>
      <c r="L27" s="174"/>
      <c r="M27" s="175"/>
    </row>
    <row r="28" spans="1:13" x14ac:dyDescent="0.25">
      <c r="A28" s="76">
        <v>44281</v>
      </c>
      <c r="B28" s="2" t="s">
        <v>120</v>
      </c>
      <c r="C28" s="2" t="s">
        <v>121</v>
      </c>
      <c r="D28" s="2" t="s">
        <v>122</v>
      </c>
      <c r="E28" s="2" t="s">
        <v>123</v>
      </c>
      <c r="F28" s="2" t="s">
        <v>124</v>
      </c>
      <c r="G28" s="2" t="s">
        <v>125</v>
      </c>
      <c r="H28" s="2" t="s">
        <v>126</v>
      </c>
      <c r="I28" s="2" t="s">
        <v>127</v>
      </c>
      <c r="J28" s="2" t="s">
        <v>128</v>
      </c>
      <c r="K28" s="2" t="s">
        <v>129</v>
      </c>
      <c r="L28" s="2" t="s">
        <v>130</v>
      </c>
      <c r="M28" s="75" t="s">
        <v>131</v>
      </c>
    </row>
    <row r="29" spans="1:13" x14ac:dyDescent="0.25">
      <c r="A29" s="8"/>
      <c r="B29" s="2">
        <v>8.9</v>
      </c>
      <c r="C29" s="2"/>
      <c r="D29" s="2"/>
      <c r="E29" s="2"/>
      <c r="F29" s="2"/>
      <c r="G29" s="2"/>
      <c r="H29" s="2"/>
      <c r="I29" s="174"/>
      <c r="J29" s="174"/>
      <c r="K29" s="174"/>
      <c r="L29" s="174"/>
      <c r="M29" s="175"/>
    </row>
    <row r="30" spans="1:13" x14ac:dyDescent="0.25">
      <c r="A30" s="76">
        <v>44288</v>
      </c>
      <c r="B30" s="2" t="s">
        <v>120</v>
      </c>
      <c r="C30" s="2" t="s">
        <v>121</v>
      </c>
      <c r="D30" s="2" t="s">
        <v>122</v>
      </c>
      <c r="E30" s="2" t="s">
        <v>123</v>
      </c>
      <c r="F30" s="2" t="s">
        <v>124</v>
      </c>
      <c r="G30" s="2" t="s">
        <v>125</v>
      </c>
      <c r="H30" s="2" t="s">
        <v>126</v>
      </c>
      <c r="I30" s="2" t="s">
        <v>127</v>
      </c>
      <c r="J30" s="2" t="s">
        <v>128</v>
      </c>
      <c r="K30" s="2" t="s">
        <v>129</v>
      </c>
      <c r="L30" s="2" t="s">
        <v>130</v>
      </c>
      <c r="M30" s="75" t="s">
        <v>131</v>
      </c>
    </row>
    <row r="31" spans="1:13" x14ac:dyDescent="0.25">
      <c r="A31" s="8"/>
      <c r="B31" s="2">
        <v>7.5</v>
      </c>
      <c r="C31" s="2">
        <v>7.4</v>
      </c>
      <c r="D31" s="2"/>
      <c r="E31" s="2"/>
      <c r="F31" s="2"/>
      <c r="G31" s="2"/>
      <c r="H31" s="2"/>
      <c r="I31" s="174"/>
      <c r="J31" s="174"/>
      <c r="K31" s="174"/>
      <c r="L31" s="174"/>
      <c r="M31" s="175"/>
    </row>
    <row r="32" spans="1:13" x14ac:dyDescent="0.25">
      <c r="A32" s="76">
        <v>44295</v>
      </c>
      <c r="B32" s="2" t="s">
        <v>120</v>
      </c>
      <c r="C32" s="2" t="s">
        <v>121</v>
      </c>
      <c r="D32" s="2" t="s">
        <v>122</v>
      </c>
      <c r="E32" s="2" t="s">
        <v>123</v>
      </c>
      <c r="F32" s="2" t="s">
        <v>124</v>
      </c>
      <c r="G32" s="2" t="s">
        <v>125</v>
      </c>
      <c r="H32" s="2" t="s">
        <v>126</v>
      </c>
      <c r="I32" s="2" t="s">
        <v>127</v>
      </c>
      <c r="J32" s="2" t="s">
        <v>128</v>
      </c>
      <c r="K32" s="2" t="s">
        <v>129</v>
      </c>
      <c r="L32" s="2" t="s">
        <v>130</v>
      </c>
      <c r="M32" s="75" t="s">
        <v>131</v>
      </c>
    </row>
    <row r="33" spans="1:13" x14ac:dyDescent="0.25">
      <c r="A33" s="8"/>
      <c r="B33" s="2">
        <v>6.2</v>
      </c>
      <c r="C33" s="2"/>
      <c r="D33" s="2"/>
      <c r="E33" s="2"/>
      <c r="F33" s="2"/>
      <c r="G33" s="2"/>
      <c r="H33" s="2"/>
      <c r="I33" s="174"/>
      <c r="J33" s="174"/>
      <c r="K33" s="174"/>
      <c r="L33" s="174"/>
      <c r="M33" s="175"/>
    </row>
    <row r="34" spans="1:13" x14ac:dyDescent="0.25">
      <c r="A34" s="76">
        <v>44302</v>
      </c>
      <c r="B34" s="2" t="s">
        <v>120</v>
      </c>
      <c r="C34" s="2" t="s">
        <v>121</v>
      </c>
      <c r="D34" s="2" t="s">
        <v>122</v>
      </c>
      <c r="E34" s="2" t="s">
        <v>123</v>
      </c>
      <c r="F34" s="2" t="s">
        <v>124</v>
      </c>
      <c r="G34" s="2" t="s">
        <v>125</v>
      </c>
      <c r="H34" s="2" t="s">
        <v>126</v>
      </c>
      <c r="I34" s="2" t="s">
        <v>127</v>
      </c>
      <c r="J34" s="2" t="s">
        <v>128</v>
      </c>
      <c r="K34" s="2" t="s">
        <v>129</v>
      </c>
      <c r="L34" s="2" t="s">
        <v>130</v>
      </c>
      <c r="M34" s="75" t="s">
        <v>131</v>
      </c>
    </row>
    <row r="35" spans="1:13" x14ac:dyDescent="0.25">
      <c r="A35" s="8"/>
      <c r="B35" s="2">
        <v>7.6</v>
      </c>
      <c r="C35" s="2">
        <v>10.199999999999999</v>
      </c>
      <c r="D35" s="2">
        <v>13.5</v>
      </c>
      <c r="E35" s="2"/>
      <c r="F35" s="2"/>
      <c r="G35" s="2"/>
      <c r="H35" s="2"/>
      <c r="I35" s="174"/>
      <c r="J35" s="174"/>
      <c r="K35" s="174"/>
      <c r="L35" s="174"/>
      <c r="M35" s="175"/>
    </row>
    <row r="36" spans="1:13" x14ac:dyDescent="0.25">
      <c r="A36" s="76">
        <v>44309</v>
      </c>
      <c r="B36" s="2" t="s">
        <v>120</v>
      </c>
      <c r="C36" s="2" t="s">
        <v>121</v>
      </c>
      <c r="D36" s="2" t="s">
        <v>122</v>
      </c>
      <c r="E36" s="2" t="s">
        <v>123</v>
      </c>
      <c r="F36" s="2" t="s">
        <v>124</v>
      </c>
      <c r="G36" s="2" t="s">
        <v>125</v>
      </c>
      <c r="H36" s="2" t="s">
        <v>126</v>
      </c>
      <c r="I36" s="2" t="s">
        <v>127</v>
      </c>
      <c r="J36" s="2" t="s">
        <v>128</v>
      </c>
      <c r="K36" s="2" t="s">
        <v>129</v>
      </c>
      <c r="L36" s="2" t="s">
        <v>130</v>
      </c>
      <c r="M36" s="75" t="s">
        <v>131</v>
      </c>
    </row>
    <row r="37" spans="1:13" ht="15.75" thickBot="1" x14ac:dyDescent="0.3">
      <c r="A37" s="137"/>
      <c r="B37" s="78">
        <v>7.6</v>
      </c>
      <c r="C37" s="78">
        <v>10.7</v>
      </c>
      <c r="D37" s="78">
        <v>13.5</v>
      </c>
      <c r="E37" s="78"/>
      <c r="F37" s="78"/>
      <c r="G37" s="78"/>
      <c r="H37" s="78"/>
      <c r="I37" s="176"/>
      <c r="J37" s="176"/>
      <c r="K37" s="176"/>
      <c r="L37" s="176"/>
      <c r="M37" s="177"/>
    </row>
    <row r="38" spans="1:13" x14ac:dyDescent="0.25">
      <c r="A38" s="112"/>
      <c r="B38" s="24"/>
      <c r="C38" s="24"/>
      <c r="D38" s="24"/>
      <c r="E38" s="24"/>
      <c r="F38" s="24"/>
      <c r="G38" s="24"/>
      <c r="H38" s="24"/>
      <c r="I38" s="178"/>
      <c r="J38" s="178"/>
      <c r="K38" s="178"/>
      <c r="L38" s="178"/>
      <c r="M38" s="178"/>
    </row>
    <row r="39" spans="1:13" ht="15.75" thickBot="1" x14ac:dyDescent="0.3">
      <c r="A39" s="112"/>
      <c r="B39" s="24"/>
      <c r="C39" s="24"/>
      <c r="D39" s="24"/>
      <c r="E39" s="24"/>
      <c r="F39" s="24"/>
      <c r="G39" s="24"/>
      <c r="H39" s="24"/>
      <c r="I39" s="178"/>
      <c r="J39" s="178"/>
      <c r="K39" s="178"/>
      <c r="L39" s="178"/>
      <c r="M39" s="178"/>
    </row>
    <row r="40" spans="1:13" x14ac:dyDescent="0.25">
      <c r="A40" s="72">
        <v>44316</v>
      </c>
      <c r="B40" s="73" t="s">
        <v>120</v>
      </c>
      <c r="C40" s="73" t="s">
        <v>121</v>
      </c>
      <c r="D40" s="73" t="s">
        <v>122</v>
      </c>
      <c r="E40" s="73" t="s">
        <v>123</v>
      </c>
      <c r="F40" s="73" t="s">
        <v>124</v>
      </c>
      <c r="G40" s="73" t="s">
        <v>125</v>
      </c>
      <c r="H40" s="73" t="s">
        <v>126</v>
      </c>
      <c r="I40" s="73" t="s">
        <v>127</v>
      </c>
      <c r="J40" s="73" t="s">
        <v>128</v>
      </c>
      <c r="K40" s="73" t="s">
        <v>129</v>
      </c>
      <c r="L40" s="73" t="s">
        <v>130</v>
      </c>
      <c r="M40" s="74" t="s">
        <v>131</v>
      </c>
    </row>
    <row r="41" spans="1:13" x14ac:dyDescent="0.25">
      <c r="A41" s="8"/>
      <c r="B41" s="2">
        <v>7.8</v>
      </c>
      <c r="C41" s="2">
        <v>8.6</v>
      </c>
      <c r="D41" s="2"/>
      <c r="E41" s="2"/>
      <c r="F41" s="2"/>
      <c r="G41" s="2"/>
      <c r="H41" s="2"/>
      <c r="I41" s="174"/>
      <c r="J41" s="174"/>
      <c r="K41" s="174"/>
      <c r="L41" s="174"/>
      <c r="M41" s="175"/>
    </row>
    <row r="42" spans="1:13" x14ac:dyDescent="0.25">
      <c r="A42" s="76">
        <v>44323</v>
      </c>
      <c r="B42" s="2" t="s">
        <v>120</v>
      </c>
      <c r="C42" s="2" t="s">
        <v>121</v>
      </c>
      <c r="D42" s="2" t="s">
        <v>122</v>
      </c>
      <c r="E42" s="2" t="s">
        <v>123</v>
      </c>
      <c r="F42" s="2" t="s">
        <v>124</v>
      </c>
      <c r="G42" s="2" t="s">
        <v>125</v>
      </c>
      <c r="H42" s="2" t="s">
        <v>126</v>
      </c>
      <c r="I42" s="2" t="s">
        <v>127</v>
      </c>
      <c r="J42" s="2" t="s">
        <v>128</v>
      </c>
      <c r="K42" s="2" t="s">
        <v>129</v>
      </c>
      <c r="L42" s="2" t="s">
        <v>130</v>
      </c>
      <c r="M42" s="75" t="s">
        <v>131</v>
      </c>
    </row>
    <row r="43" spans="1:13" x14ac:dyDescent="0.25">
      <c r="A43" s="8"/>
      <c r="B43" s="2"/>
      <c r="C43" s="2"/>
      <c r="D43" s="2"/>
      <c r="E43" s="2"/>
      <c r="F43" s="2"/>
      <c r="G43" s="2"/>
      <c r="H43" s="2"/>
      <c r="I43" s="174"/>
      <c r="J43" s="174"/>
      <c r="K43" s="174"/>
      <c r="L43" s="174"/>
      <c r="M43" s="175"/>
    </row>
    <row r="44" spans="1:13" x14ac:dyDescent="0.25">
      <c r="A44" s="76">
        <v>44330</v>
      </c>
      <c r="B44" s="2" t="s">
        <v>120</v>
      </c>
      <c r="C44" s="2" t="s">
        <v>121</v>
      </c>
      <c r="D44" s="2" t="s">
        <v>122</v>
      </c>
      <c r="E44" s="2" t="s">
        <v>123</v>
      </c>
      <c r="F44" s="2" t="s">
        <v>124</v>
      </c>
      <c r="G44" s="2" t="s">
        <v>125</v>
      </c>
      <c r="H44" s="2" t="s">
        <v>126</v>
      </c>
      <c r="I44" s="2" t="s">
        <v>127</v>
      </c>
      <c r="J44" s="2" t="s">
        <v>128</v>
      </c>
      <c r="K44" s="2" t="s">
        <v>129</v>
      </c>
      <c r="L44" s="2" t="s">
        <v>130</v>
      </c>
      <c r="M44" s="75" t="s">
        <v>131</v>
      </c>
    </row>
    <row r="45" spans="1:13" x14ac:dyDescent="0.25">
      <c r="A45" s="8"/>
      <c r="B45" s="2"/>
      <c r="C45" s="2"/>
      <c r="D45" s="2"/>
      <c r="E45" s="2"/>
      <c r="F45" s="2"/>
      <c r="G45" s="2"/>
      <c r="H45" s="2"/>
      <c r="I45" s="174"/>
      <c r="J45" s="174"/>
      <c r="K45" s="174"/>
      <c r="L45" s="174"/>
      <c r="M45" s="175"/>
    </row>
    <row r="46" spans="1:13" x14ac:dyDescent="0.25">
      <c r="A46" s="76">
        <v>44337</v>
      </c>
      <c r="B46" s="2" t="s">
        <v>120</v>
      </c>
      <c r="C46" s="2" t="s">
        <v>121</v>
      </c>
      <c r="D46" s="2" t="s">
        <v>122</v>
      </c>
      <c r="E46" s="2" t="s">
        <v>123</v>
      </c>
      <c r="F46" s="2" t="s">
        <v>124</v>
      </c>
      <c r="G46" s="2" t="s">
        <v>125</v>
      </c>
      <c r="H46" s="2" t="s">
        <v>126</v>
      </c>
      <c r="I46" s="2" t="s">
        <v>127</v>
      </c>
      <c r="J46" s="2" t="s">
        <v>128</v>
      </c>
      <c r="K46" s="2" t="s">
        <v>129</v>
      </c>
      <c r="L46" s="2" t="s">
        <v>130</v>
      </c>
      <c r="M46" s="75" t="s">
        <v>131</v>
      </c>
    </row>
    <row r="47" spans="1:13" x14ac:dyDescent="0.25">
      <c r="A47" s="8"/>
      <c r="B47" s="2">
        <v>7.6</v>
      </c>
      <c r="C47" s="2"/>
      <c r="D47" s="2"/>
      <c r="E47" s="2"/>
      <c r="F47" s="2"/>
      <c r="G47" s="2"/>
      <c r="H47" s="2"/>
      <c r="I47" s="174"/>
      <c r="J47" s="174"/>
      <c r="K47" s="174"/>
      <c r="L47" s="174"/>
      <c r="M47" s="175"/>
    </row>
    <row r="48" spans="1:13" x14ac:dyDescent="0.25">
      <c r="A48" s="76">
        <v>44344</v>
      </c>
      <c r="B48" s="2" t="s">
        <v>120</v>
      </c>
      <c r="C48" s="2" t="s">
        <v>121</v>
      </c>
      <c r="D48" s="2" t="s">
        <v>122</v>
      </c>
      <c r="E48" s="2" t="s">
        <v>123</v>
      </c>
      <c r="F48" s="2" t="s">
        <v>124</v>
      </c>
      <c r="G48" s="2" t="s">
        <v>125</v>
      </c>
      <c r="H48" s="2" t="s">
        <v>126</v>
      </c>
      <c r="I48" s="2" t="s">
        <v>127</v>
      </c>
      <c r="J48" s="2" t="s">
        <v>128</v>
      </c>
      <c r="K48" s="2" t="s">
        <v>129</v>
      </c>
      <c r="L48" s="2" t="s">
        <v>130</v>
      </c>
      <c r="M48" s="75" t="s">
        <v>131</v>
      </c>
    </row>
    <row r="49" spans="1:13" x14ac:dyDescent="0.25">
      <c r="A49" s="8"/>
      <c r="B49" s="2">
        <v>7.9</v>
      </c>
      <c r="C49" s="2">
        <v>7.9</v>
      </c>
      <c r="D49" s="2"/>
      <c r="E49" s="2"/>
      <c r="F49" s="2">
        <v>16.899999999999999</v>
      </c>
      <c r="G49" s="2"/>
      <c r="H49" s="2"/>
      <c r="I49" s="174"/>
      <c r="J49" s="174"/>
      <c r="K49" s="174"/>
      <c r="L49" s="174"/>
      <c r="M49" s="175"/>
    </row>
    <row r="50" spans="1:13" x14ac:dyDescent="0.25">
      <c r="A50" s="76">
        <v>44351</v>
      </c>
      <c r="B50" s="2" t="s">
        <v>120</v>
      </c>
      <c r="C50" s="2" t="s">
        <v>121</v>
      </c>
      <c r="D50" s="2" t="s">
        <v>122</v>
      </c>
      <c r="E50" s="2" t="s">
        <v>123</v>
      </c>
      <c r="F50" s="2" t="s">
        <v>124</v>
      </c>
      <c r="G50" s="2" t="s">
        <v>125</v>
      </c>
      <c r="H50" s="2" t="s">
        <v>126</v>
      </c>
      <c r="I50" s="2" t="s">
        <v>127</v>
      </c>
      <c r="J50" s="2" t="s">
        <v>128</v>
      </c>
      <c r="K50" s="2" t="s">
        <v>129</v>
      </c>
      <c r="L50" s="2" t="s">
        <v>130</v>
      </c>
      <c r="M50" s="75" t="s">
        <v>131</v>
      </c>
    </row>
    <row r="51" spans="1:13" x14ac:dyDescent="0.25">
      <c r="A51" s="76"/>
      <c r="B51" s="2">
        <v>8</v>
      </c>
      <c r="C51" s="2"/>
      <c r="D51" s="2"/>
      <c r="E51" s="2"/>
      <c r="F51" s="2"/>
      <c r="G51" s="2"/>
      <c r="H51" s="2"/>
      <c r="I51" s="174"/>
      <c r="J51" s="174"/>
      <c r="K51" s="174"/>
      <c r="L51" s="174"/>
      <c r="M51" s="175"/>
    </row>
    <row r="52" spans="1:13" x14ac:dyDescent="0.25">
      <c r="A52" s="76">
        <v>44358</v>
      </c>
      <c r="B52" s="2" t="s">
        <v>120</v>
      </c>
      <c r="C52" s="2" t="s">
        <v>121</v>
      </c>
      <c r="D52" s="2" t="s">
        <v>122</v>
      </c>
      <c r="E52" s="2" t="s">
        <v>123</v>
      </c>
      <c r="F52" s="2" t="s">
        <v>124</v>
      </c>
      <c r="G52" s="2" t="s">
        <v>125</v>
      </c>
      <c r="H52" s="2" t="s">
        <v>126</v>
      </c>
      <c r="I52" s="2" t="s">
        <v>127</v>
      </c>
      <c r="J52" s="2" t="s">
        <v>128</v>
      </c>
      <c r="K52" s="2" t="s">
        <v>129</v>
      </c>
      <c r="L52" s="2" t="s">
        <v>130</v>
      </c>
      <c r="M52" s="75" t="s">
        <v>131</v>
      </c>
    </row>
    <row r="53" spans="1:13" x14ac:dyDescent="0.25">
      <c r="A53" s="8"/>
      <c r="B53" s="2">
        <v>8</v>
      </c>
      <c r="C53" s="2"/>
      <c r="D53" s="2"/>
      <c r="E53" s="2"/>
      <c r="F53" s="2"/>
      <c r="G53" s="2"/>
      <c r="H53" s="2"/>
      <c r="I53" s="174"/>
      <c r="J53" s="174"/>
      <c r="K53" s="174"/>
      <c r="L53" s="174"/>
      <c r="M53" s="175"/>
    </row>
    <row r="54" spans="1:13" x14ac:dyDescent="0.25">
      <c r="A54" s="76">
        <v>44365</v>
      </c>
      <c r="B54" s="2" t="s">
        <v>120</v>
      </c>
      <c r="C54" s="2" t="s">
        <v>121</v>
      </c>
      <c r="D54" s="2" t="s">
        <v>122</v>
      </c>
      <c r="E54" s="2" t="s">
        <v>123</v>
      </c>
      <c r="F54" s="2" t="s">
        <v>124</v>
      </c>
      <c r="G54" s="2" t="s">
        <v>125</v>
      </c>
      <c r="H54" s="2" t="s">
        <v>126</v>
      </c>
      <c r="I54" s="2" t="s">
        <v>127</v>
      </c>
      <c r="J54" s="2" t="s">
        <v>128</v>
      </c>
      <c r="K54" s="2" t="s">
        <v>129</v>
      </c>
      <c r="L54" s="2" t="s">
        <v>130</v>
      </c>
      <c r="M54" s="75" t="s">
        <v>131</v>
      </c>
    </row>
    <row r="55" spans="1:13" x14ac:dyDescent="0.25">
      <c r="A55" s="8"/>
      <c r="B55" s="2"/>
      <c r="C55" s="2"/>
      <c r="D55" s="2"/>
      <c r="E55" s="2"/>
      <c r="F55" s="2"/>
      <c r="G55" s="2"/>
      <c r="H55" s="2"/>
      <c r="I55" s="174"/>
      <c r="J55" s="174"/>
      <c r="K55" s="174"/>
      <c r="L55" s="174"/>
      <c r="M55" s="175"/>
    </row>
    <row r="56" spans="1:13" x14ac:dyDescent="0.25">
      <c r="A56" s="76">
        <v>44372</v>
      </c>
      <c r="B56" s="2" t="s">
        <v>120</v>
      </c>
      <c r="C56" s="2" t="s">
        <v>121</v>
      </c>
      <c r="D56" s="2" t="s">
        <v>122</v>
      </c>
      <c r="E56" s="2" t="s">
        <v>123</v>
      </c>
      <c r="F56" s="2" t="s">
        <v>124</v>
      </c>
      <c r="G56" s="2" t="s">
        <v>125</v>
      </c>
      <c r="H56" s="2" t="s">
        <v>126</v>
      </c>
      <c r="I56" s="2" t="s">
        <v>127</v>
      </c>
      <c r="J56" s="2" t="s">
        <v>128</v>
      </c>
      <c r="K56" s="2" t="s">
        <v>129</v>
      </c>
      <c r="L56" s="2" t="s">
        <v>130</v>
      </c>
      <c r="M56" s="75" t="s">
        <v>131</v>
      </c>
    </row>
    <row r="57" spans="1:13" x14ac:dyDescent="0.25">
      <c r="A57" s="8"/>
      <c r="B57" s="2"/>
      <c r="C57" s="2">
        <v>10.9</v>
      </c>
      <c r="D57" s="2"/>
      <c r="E57" s="2"/>
      <c r="F57" s="2"/>
      <c r="G57" s="2"/>
      <c r="H57" s="2"/>
      <c r="I57" s="174"/>
      <c r="J57" s="174"/>
      <c r="K57" s="174"/>
      <c r="L57" s="174"/>
      <c r="M57" s="175"/>
    </row>
    <row r="58" spans="1:13" x14ac:dyDescent="0.25">
      <c r="A58" s="76">
        <v>44379</v>
      </c>
      <c r="B58" s="2" t="s">
        <v>120</v>
      </c>
      <c r="C58" s="2" t="s">
        <v>121</v>
      </c>
      <c r="D58" s="2" t="s">
        <v>122</v>
      </c>
      <c r="E58" s="2" t="s">
        <v>123</v>
      </c>
      <c r="F58" s="2" t="s">
        <v>124</v>
      </c>
      <c r="G58" s="2" t="s">
        <v>125</v>
      </c>
      <c r="H58" s="2" t="s">
        <v>126</v>
      </c>
      <c r="I58" s="2" t="s">
        <v>127</v>
      </c>
      <c r="J58" s="2" t="s">
        <v>128</v>
      </c>
      <c r="K58" s="2" t="s">
        <v>129</v>
      </c>
      <c r="L58" s="2" t="s">
        <v>130</v>
      </c>
      <c r="M58" s="75" t="s">
        <v>131</v>
      </c>
    </row>
    <row r="59" spans="1:13" x14ac:dyDescent="0.25">
      <c r="A59" s="8"/>
      <c r="B59" s="2">
        <v>7.6</v>
      </c>
      <c r="C59" s="2"/>
      <c r="D59" s="2"/>
      <c r="E59" s="2"/>
      <c r="F59" s="2"/>
      <c r="G59" s="2"/>
      <c r="H59" s="2"/>
      <c r="I59" s="174"/>
      <c r="J59" s="174"/>
      <c r="K59" s="174"/>
      <c r="L59" s="174"/>
      <c r="M59" s="175"/>
    </row>
    <row r="60" spans="1:13" x14ac:dyDescent="0.25">
      <c r="A60" s="76">
        <v>44386</v>
      </c>
      <c r="B60" s="2" t="s">
        <v>120</v>
      </c>
      <c r="C60" s="2" t="s">
        <v>121</v>
      </c>
      <c r="D60" s="2" t="s">
        <v>122</v>
      </c>
      <c r="E60" s="2" t="s">
        <v>123</v>
      </c>
      <c r="F60" s="2" t="s">
        <v>124</v>
      </c>
      <c r="G60" s="2" t="s">
        <v>125</v>
      </c>
      <c r="H60" s="2" t="s">
        <v>126</v>
      </c>
      <c r="I60" s="2" t="s">
        <v>127</v>
      </c>
      <c r="J60" s="2" t="s">
        <v>128</v>
      </c>
      <c r="K60" s="2" t="s">
        <v>129</v>
      </c>
      <c r="L60" s="2" t="s">
        <v>130</v>
      </c>
      <c r="M60" s="75" t="s">
        <v>131</v>
      </c>
    </row>
    <row r="61" spans="1:13" x14ac:dyDescent="0.25">
      <c r="A61" s="8"/>
      <c r="B61" s="2">
        <v>7.8</v>
      </c>
      <c r="C61" s="2">
        <v>12.3</v>
      </c>
      <c r="D61" s="2"/>
      <c r="E61" s="2"/>
      <c r="F61" s="2"/>
      <c r="G61" s="2"/>
      <c r="H61" s="2"/>
      <c r="I61" s="174"/>
      <c r="J61" s="174"/>
      <c r="K61" s="174"/>
      <c r="L61" s="174"/>
      <c r="M61" s="175"/>
    </row>
    <row r="62" spans="1:13" x14ac:dyDescent="0.25">
      <c r="A62" s="76">
        <v>44393</v>
      </c>
      <c r="B62" s="2" t="s">
        <v>120</v>
      </c>
      <c r="C62" s="2" t="s">
        <v>121</v>
      </c>
      <c r="D62" s="2" t="s">
        <v>122</v>
      </c>
      <c r="E62" s="2" t="s">
        <v>123</v>
      </c>
      <c r="F62" s="2" t="s">
        <v>124</v>
      </c>
      <c r="G62" s="2" t="s">
        <v>125</v>
      </c>
      <c r="H62" s="2" t="s">
        <v>126</v>
      </c>
      <c r="I62" s="2" t="s">
        <v>127</v>
      </c>
      <c r="J62" s="2" t="s">
        <v>128</v>
      </c>
      <c r="K62" s="2" t="s">
        <v>129</v>
      </c>
      <c r="L62" s="2" t="s">
        <v>130</v>
      </c>
      <c r="M62" s="75" t="s">
        <v>131</v>
      </c>
    </row>
    <row r="63" spans="1:13" x14ac:dyDescent="0.25">
      <c r="A63" s="8"/>
      <c r="B63" s="2">
        <v>7.7</v>
      </c>
      <c r="C63" s="2"/>
      <c r="D63" s="2"/>
      <c r="E63" s="2"/>
      <c r="F63" s="2"/>
      <c r="G63" s="2"/>
      <c r="H63" s="2"/>
      <c r="I63" s="174"/>
      <c r="J63" s="174"/>
      <c r="K63" s="174"/>
      <c r="L63" s="174"/>
      <c r="M63" s="175"/>
    </row>
    <row r="64" spans="1:13" x14ac:dyDescent="0.25">
      <c r="A64" s="76">
        <v>44400</v>
      </c>
      <c r="B64" s="2" t="s">
        <v>120</v>
      </c>
      <c r="C64" s="2" t="s">
        <v>121</v>
      </c>
      <c r="D64" s="2" t="s">
        <v>122</v>
      </c>
      <c r="E64" s="2" t="s">
        <v>123</v>
      </c>
      <c r="F64" s="2" t="s">
        <v>124</v>
      </c>
      <c r="G64" s="2" t="s">
        <v>125</v>
      </c>
      <c r="H64" s="2" t="s">
        <v>126</v>
      </c>
      <c r="I64" s="2" t="s">
        <v>127</v>
      </c>
      <c r="J64" s="2" t="s">
        <v>128</v>
      </c>
      <c r="K64" s="2" t="s">
        <v>129</v>
      </c>
      <c r="L64" s="2" t="s">
        <v>130</v>
      </c>
      <c r="M64" s="75" t="s">
        <v>131</v>
      </c>
    </row>
    <row r="65" spans="1:13" x14ac:dyDescent="0.25">
      <c r="A65" s="8"/>
      <c r="B65" s="2"/>
      <c r="C65" s="2"/>
      <c r="D65" s="2"/>
      <c r="E65" s="2"/>
      <c r="F65" s="2"/>
      <c r="G65" s="2"/>
      <c r="H65" s="2"/>
      <c r="I65" s="174"/>
      <c r="J65" s="174"/>
      <c r="K65" s="174"/>
      <c r="L65" s="174"/>
      <c r="M65" s="175"/>
    </row>
    <row r="66" spans="1:13" x14ac:dyDescent="0.25">
      <c r="A66" s="76">
        <v>44407</v>
      </c>
      <c r="B66" s="2" t="s">
        <v>120</v>
      </c>
      <c r="C66" s="2" t="s">
        <v>121</v>
      </c>
      <c r="D66" s="2" t="s">
        <v>122</v>
      </c>
      <c r="E66" s="2" t="s">
        <v>123</v>
      </c>
      <c r="F66" s="2" t="s">
        <v>124</v>
      </c>
      <c r="G66" s="2" t="s">
        <v>125</v>
      </c>
      <c r="H66" s="2" t="s">
        <v>126</v>
      </c>
      <c r="I66" s="2" t="s">
        <v>127</v>
      </c>
      <c r="J66" s="2" t="s">
        <v>128</v>
      </c>
      <c r="K66" s="2" t="s">
        <v>129</v>
      </c>
      <c r="L66" s="2" t="s">
        <v>130</v>
      </c>
      <c r="M66" s="75" t="s">
        <v>131</v>
      </c>
    </row>
    <row r="67" spans="1:13" x14ac:dyDescent="0.25">
      <c r="A67" s="8"/>
      <c r="B67" s="2">
        <v>9.1</v>
      </c>
      <c r="C67" s="2">
        <v>11.2</v>
      </c>
      <c r="D67" s="2"/>
      <c r="E67" s="2"/>
      <c r="F67" s="2"/>
      <c r="G67" s="2"/>
      <c r="H67" s="2"/>
      <c r="I67" s="174"/>
      <c r="J67" s="174"/>
      <c r="K67" s="174"/>
      <c r="L67" s="174"/>
      <c r="M67" s="175"/>
    </row>
    <row r="68" spans="1:13" x14ac:dyDescent="0.25">
      <c r="A68" s="76">
        <v>44414</v>
      </c>
      <c r="B68" s="2" t="s">
        <v>120</v>
      </c>
      <c r="C68" s="2" t="s">
        <v>121</v>
      </c>
      <c r="D68" s="2" t="s">
        <v>122</v>
      </c>
      <c r="E68" s="2" t="s">
        <v>123</v>
      </c>
      <c r="F68" s="2" t="s">
        <v>124</v>
      </c>
      <c r="G68" s="2" t="s">
        <v>125</v>
      </c>
      <c r="H68" s="2" t="s">
        <v>126</v>
      </c>
      <c r="I68" s="2" t="s">
        <v>127</v>
      </c>
      <c r="J68" s="2" t="s">
        <v>128</v>
      </c>
      <c r="K68" s="2" t="s">
        <v>129</v>
      </c>
      <c r="L68" s="2" t="s">
        <v>130</v>
      </c>
      <c r="M68" s="75" t="s">
        <v>131</v>
      </c>
    </row>
    <row r="69" spans="1:13" x14ac:dyDescent="0.25">
      <c r="A69" s="8"/>
      <c r="B69" s="2">
        <v>7.7</v>
      </c>
      <c r="C69" s="2"/>
      <c r="D69" s="2"/>
      <c r="E69" s="2"/>
      <c r="F69" s="2"/>
      <c r="G69" s="2"/>
      <c r="H69" s="2"/>
      <c r="I69" s="174"/>
      <c r="J69" s="174"/>
      <c r="K69" s="174"/>
      <c r="L69" s="174"/>
      <c r="M69" s="175"/>
    </row>
    <row r="70" spans="1:13" x14ac:dyDescent="0.25">
      <c r="A70" s="76">
        <v>44421</v>
      </c>
      <c r="B70" s="2" t="s">
        <v>120</v>
      </c>
      <c r="C70" s="2" t="s">
        <v>121</v>
      </c>
      <c r="D70" s="2" t="s">
        <v>122</v>
      </c>
      <c r="E70" s="2" t="s">
        <v>123</v>
      </c>
      <c r="F70" s="2" t="s">
        <v>124</v>
      </c>
      <c r="G70" s="2" t="s">
        <v>125</v>
      </c>
      <c r="H70" s="2" t="s">
        <v>126</v>
      </c>
      <c r="I70" s="2" t="s">
        <v>127</v>
      </c>
      <c r="J70" s="2" t="s">
        <v>128</v>
      </c>
      <c r="K70" s="2" t="s">
        <v>129</v>
      </c>
      <c r="L70" s="2" t="s">
        <v>130</v>
      </c>
      <c r="M70" s="75" t="s">
        <v>131</v>
      </c>
    </row>
    <row r="71" spans="1:13" x14ac:dyDescent="0.25">
      <c r="A71" s="8"/>
      <c r="B71" s="2">
        <v>8.9</v>
      </c>
      <c r="C71" s="2">
        <v>11.8</v>
      </c>
      <c r="D71" s="2"/>
      <c r="E71" s="2"/>
      <c r="F71" s="2"/>
      <c r="G71" s="2"/>
      <c r="H71" s="2"/>
      <c r="I71" s="174"/>
      <c r="J71" s="174"/>
      <c r="K71" s="174"/>
      <c r="L71" s="174"/>
      <c r="M71" s="175"/>
    </row>
    <row r="72" spans="1:13" x14ac:dyDescent="0.25">
      <c r="A72" s="76">
        <v>44428</v>
      </c>
      <c r="B72" s="2" t="s">
        <v>120</v>
      </c>
      <c r="C72" s="2" t="s">
        <v>121</v>
      </c>
      <c r="D72" s="2" t="s">
        <v>122</v>
      </c>
      <c r="E72" s="2" t="s">
        <v>123</v>
      </c>
      <c r="F72" s="2" t="s">
        <v>124</v>
      </c>
      <c r="G72" s="2" t="s">
        <v>125</v>
      </c>
      <c r="H72" s="2" t="s">
        <v>126</v>
      </c>
      <c r="I72" s="2" t="s">
        <v>127</v>
      </c>
      <c r="J72" s="2" t="s">
        <v>128</v>
      </c>
      <c r="K72" s="2" t="s">
        <v>129</v>
      </c>
      <c r="L72" s="2" t="s">
        <v>130</v>
      </c>
      <c r="M72" s="75" t="s">
        <v>131</v>
      </c>
    </row>
    <row r="73" spans="1:13" x14ac:dyDescent="0.25">
      <c r="A73" s="8"/>
      <c r="B73" s="2">
        <v>9</v>
      </c>
      <c r="C73" s="2">
        <v>12.8</v>
      </c>
      <c r="D73" s="2"/>
      <c r="E73" s="2"/>
      <c r="F73" s="2"/>
      <c r="G73" s="2"/>
      <c r="H73" s="2"/>
      <c r="I73" s="174"/>
      <c r="J73" s="174"/>
      <c r="K73" s="174"/>
      <c r="L73" s="174"/>
      <c r="M73" s="175"/>
    </row>
    <row r="74" spans="1:13" x14ac:dyDescent="0.25">
      <c r="A74" s="76">
        <v>44435</v>
      </c>
      <c r="B74" s="2" t="s">
        <v>120</v>
      </c>
      <c r="C74" s="2" t="s">
        <v>121</v>
      </c>
      <c r="D74" s="2" t="s">
        <v>122</v>
      </c>
      <c r="E74" s="2" t="s">
        <v>123</v>
      </c>
      <c r="F74" s="2" t="s">
        <v>124</v>
      </c>
      <c r="G74" s="2" t="s">
        <v>125</v>
      </c>
      <c r="H74" s="2" t="s">
        <v>126</v>
      </c>
      <c r="I74" s="2" t="s">
        <v>127</v>
      </c>
      <c r="J74" s="2" t="s">
        <v>128</v>
      </c>
      <c r="K74" s="2" t="s">
        <v>129</v>
      </c>
      <c r="L74" s="2" t="s">
        <v>130</v>
      </c>
      <c r="M74" s="75" t="s">
        <v>131</v>
      </c>
    </row>
    <row r="75" spans="1:13" x14ac:dyDescent="0.25">
      <c r="A75" s="8"/>
      <c r="B75" s="2">
        <v>8.1</v>
      </c>
      <c r="C75" s="2"/>
      <c r="D75" s="2"/>
      <c r="E75" s="2"/>
      <c r="F75" s="2"/>
      <c r="G75" s="2"/>
      <c r="H75" s="2"/>
      <c r="I75" s="174"/>
      <c r="J75" s="174"/>
      <c r="K75" s="174"/>
      <c r="L75" s="174"/>
      <c r="M75" s="175"/>
    </row>
    <row r="76" spans="1:13" x14ac:dyDescent="0.25">
      <c r="A76" s="76">
        <v>44442</v>
      </c>
      <c r="B76" s="2" t="s">
        <v>125</v>
      </c>
      <c r="C76" s="2" t="s">
        <v>126</v>
      </c>
      <c r="D76" s="2" t="s">
        <v>127</v>
      </c>
      <c r="E76" s="2" t="s">
        <v>128</v>
      </c>
      <c r="F76" s="2" t="s">
        <v>129</v>
      </c>
      <c r="G76" s="2" t="s">
        <v>130</v>
      </c>
      <c r="H76" s="2" t="s">
        <v>131</v>
      </c>
      <c r="I76" s="2" t="s">
        <v>127</v>
      </c>
      <c r="J76" s="2" t="s">
        <v>128</v>
      </c>
      <c r="K76" s="2" t="s">
        <v>129</v>
      </c>
      <c r="L76" s="2" t="s">
        <v>130</v>
      </c>
      <c r="M76" s="75" t="s">
        <v>131</v>
      </c>
    </row>
    <row r="77" spans="1:13" ht="15.75" thickBot="1" x14ac:dyDescent="0.3">
      <c r="A77" s="77"/>
      <c r="B77" s="78">
        <v>8.6999999999999993</v>
      </c>
      <c r="C77" s="78"/>
      <c r="D77" s="78"/>
      <c r="E77" s="78"/>
      <c r="F77" s="78"/>
      <c r="G77" s="78"/>
      <c r="H77" s="78"/>
      <c r="I77" s="176"/>
      <c r="J77" s="176"/>
      <c r="K77" s="176"/>
      <c r="L77" s="176"/>
      <c r="M77" s="177"/>
    </row>
    <row r="78" spans="1:13" x14ac:dyDescent="0.25">
      <c r="A78" s="112"/>
      <c r="B78" s="24"/>
      <c r="C78" s="24"/>
      <c r="D78" s="24"/>
      <c r="E78" s="24"/>
      <c r="F78" s="24"/>
      <c r="G78" s="24"/>
      <c r="H78" s="24"/>
      <c r="I78" s="178"/>
      <c r="J78" s="178"/>
      <c r="K78" s="178"/>
      <c r="L78" s="178"/>
      <c r="M78" s="178"/>
    </row>
    <row r="79" spans="1:13" ht="15.75" thickBot="1" x14ac:dyDescent="0.3"/>
    <row r="80" spans="1:13" x14ac:dyDescent="0.25">
      <c r="A80" s="72">
        <v>44449</v>
      </c>
      <c r="B80" s="73" t="s">
        <v>120</v>
      </c>
      <c r="C80" s="73" t="s">
        <v>121</v>
      </c>
      <c r="D80" s="73" t="s">
        <v>122</v>
      </c>
      <c r="E80" s="73" t="s">
        <v>123</v>
      </c>
      <c r="F80" s="73" t="s">
        <v>124</v>
      </c>
      <c r="G80" s="73" t="s">
        <v>127</v>
      </c>
      <c r="H80" s="73" t="s">
        <v>128</v>
      </c>
      <c r="I80" s="73" t="s">
        <v>127</v>
      </c>
      <c r="J80" s="73" t="s">
        <v>128</v>
      </c>
      <c r="K80" s="73" t="s">
        <v>129</v>
      </c>
      <c r="L80" s="73" t="s">
        <v>130</v>
      </c>
      <c r="M80" s="74" t="s">
        <v>131</v>
      </c>
    </row>
    <row r="81" spans="1:13" x14ac:dyDescent="0.25">
      <c r="A81" s="8"/>
      <c r="B81" s="2">
        <v>8.3000000000000007</v>
      </c>
      <c r="C81" s="2">
        <v>11.5</v>
      </c>
      <c r="D81" t="s">
        <v>144</v>
      </c>
      <c r="E81" s="2">
        <v>19.100000000000001</v>
      </c>
      <c r="F81" s="2">
        <v>24</v>
      </c>
      <c r="G81" s="2">
        <v>66.400000000000006</v>
      </c>
      <c r="H81" s="2">
        <v>105.4</v>
      </c>
      <c r="I81" s="174">
        <v>249.1</v>
      </c>
      <c r="J81" s="174">
        <v>5987.7</v>
      </c>
      <c r="K81" s="174">
        <v>91812.9</v>
      </c>
      <c r="L81" s="174">
        <v>1170614.7</v>
      </c>
      <c r="M81" s="175">
        <v>49327084.700000003</v>
      </c>
    </row>
    <row r="82" spans="1:13" x14ac:dyDescent="0.25">
      <c r="A82" s="76">
        <v>44456</v>
      </c>
      <c r="B82" s="2" t="s">
        <v>120</v>
      </c>
      <c r="C82" s="2" t="s">
        <v>121</v>
      </c>
      <c r="D82" s="2" t="s">
        <v>122</v>
      </c>
      <c r="E82" s="2" t="s">
        <v>123</v>
      </c>
      <c r="F82" s="2" t="s">
        <v>124</v>
      </c>
      <c r="G82" s="2" t="s">
        <v>125</v>
      </c>
      <c r="H82" s="2" t="s">
        <v>126</v>
      </c>
      <c r="I82" s="2" t="s">
        <v>127</v>
      </c>
      <c r="J82" s="2" t="s">
        <v>128</v>
      </c>
      <c r="K82" s="2" t="s">
        <v>129</v>
      </c>
      <c r="L82" s="2" t="s">
        <v>130</v>
      </c>
      <c r="M82" s="75" t="s">
        <v>131</v>
      </c>
    </row>
    <row r="83" spans="1:13" x14ac:dyDescent="0.25">
      <c r="A83" s="8"/>
      <c r="B83" s="2">
        <v>6.8</v>
      </c>
      <c r="C83" s="2">
        <v>6.8</v>
      </c>
      <c r="D83" s="2">
        <v>14.1</v>
      </c>
      <c r="E83" s="2">
        <v>14.1</v>
      </c>
      <c r="F83" s="2">
        <v>14.1</v>
      </c>
      <c r="G83" s="2">
        <v>32.700000000000003</v>
      </c>
      <c r="H83" s="2">
        <v>112.5</v>
      </c>
      <c r="I83" s="174">
        <v>224.8</v>
      </c>
      <c r="J83" s="174">
        <v>2360.1</v>
      </c>
      <c r="K83" s="174">
        <v>93059.1</v>
      </c>
      <c r="L83" s="174">
        <v>615218</v>
      </c>
      <c r="M83" s="175">
        <v>0</v>
      </c>
    </row>
    <row r="84" spans="1:13" x14ac:dyDescent="0.25">
      <c r="A84" s="76">
        <v>44463</v>
      </c>
      <c r="B84" s="2" t="s">
        <v>120</v>
      </c>
      <c r="C84" s="2" t="s">
        <v>121</v>
      </c>
      <c r="D84" s="2" t="s">
        <v>122</v>
      </c>
      <c r="E84" s="2" t="s">
        <v>123</v>
      </c>
      <c r="F84" s="2" t="s">
        <v>124</v>
      </c>
      <c r="G84" s="2" t="s">
        <v>125</v>
      </c>
      <c r="H84" s="2" t="s">
        <v>126</v>
      </c>
      <c r="I84" s="2" t="s">
        <v>127</v>
      </c>
      <c r="J84" s="2" t="s">
        <v>128</v>
      </c>
      <c r="K84" s="2" t="s">
        <v>129</v>
      </c>
      <c r="L84" s="2" t="s">
        <v>130</v>
      </c>
      <c r="M84" s="75" t="s">
        <v>131</v>
      </c>
    </row>
    <row r="85" spans="1:13" x14ac:dyDescent="0.25">
      <c r="A85" s="8"/>
      <c r="B85" s="2">
        <v>8.3000000000000007</v>
      </c>
      <c r="C85" s="2">
        <v>11.4</v>
      </c>
      <c r="D85" s="2">
        <v>12.9</v>
      </c>
      <c r="E85" s="2">
        <v>18</v>
      </c>
      <c r="F85" s="2">
        <v>23.7</v>
      </c>
      <c r="G85" s="2">
        <v>63.7</v>
      </c>
      <c r="H85" s="2">
        <v>86</v>
      </c>
      <c r="I85" s="174">
        <v>218.1</v>
      </c>
      <c r="J85" s="174">
        <v>4455.7</v>
      </c>
      <c r="K85" s="174">
        <v>63191.199999999997</v>
      </c>
      <c r="L85" s="174">
        <v>492365</v>
      </c>
      <c r="M85" s="175">
        <v>22170100.800000001</v>
      </c>
    </row>
    <row r="86" spans="1:13" x14ac:dyDescent="0.25">
      <c r="A86" s="76">
        <v>44470</v>
      </c>
      <c r="B86" s="2" t="s">
        <v>120</v>
      </c>
      <c r="C86" s="2" t="s">
        <v>121</v>
      </c>
      <c r="D86" s="2" t="s">
        <v>122</v>
      </c>
      <c r="E86" s="2" t="s">
        <v>123</v>
      </c>
      <c r="F86" s="2" t="s">
        <v>124</v>
      </c>
      <c r="G86" s="2" t="s">
        <v>125</v>
      </c>
      <c r="H86" s="2" t="s">
        <v>126</v>
      </c>
      <c r="I86" s="2" t="s">
        <v>127</v>
      </c>
      <c r="J86" s="2" t="s">
        <v>128</v>
      </c>
      <c r="K86" s="2" t="s">
        <v>129</v>
      </c>
      <c r="L86" s="2" t="s">
        <v>130</v>
      </c>
      <c r="M86" s="75" t="s">
        <v>131</v>
      </c>
    </row>
    <row r="87" spans="1:13" x14ac:dyDescent="0.25">
      <c r="A87" s="8"/>
      <c r="B87" s="2">
        <v>8.1999999999999993</v>
      </c>
      <c r="C87" s="2">
        <v>8.1999999999999993</v>
      </c>
      <c r="D87" s="2">
        <v>19</v>
      </c>
      <c r="E87" s="2">
        <v>19</v>
      </c>
      <c r="F87" s="2">
        <v>19</v>
      </c>
      <c r="G87" s="2">
        <v>54.2</v>
      </c>
      <c r="H87" s="2">
        <v>140.1</v>
      </c>
      <c r="I87" s="174">
        <v>290.60000000000002</v>
      </c>
      <c r="J87" s="174">
        <v>4703.3</v>
      </c>
      <c r="K87" s="174">
        <v>64906.3</v>
      </c>
      <c r="L87" s="174">
        <v>306502.09999999998</v>
      </c>
      <c r="M87" s="175">
        <v>0</v>
      </c>
    </row>
    <row r="88" spans="1:13" x14ac:dyDescent="0.25">
      <c r="A88" s="76">
        <v>44477</v>
      </c>
      <c r="B88" s="2" t="s">
        <v>120</v>
      </c>
      <c r="C88" s="2" t="s">
        <v>121</v>
      </c>
      <c r="D88" s="2" t="s">
        <v>122</v>
      </c>
      <c r="E88" s="2" t="s">
        <v>123</v>
      </c>
      <c r="F88" s="2" t="s">
        <v>124</v>
      </c>
      <c r="G88" s="2" t="s">
        <v>125</v>
      </c>
      <c r="H88" s="2" t="s">
        <v>126</v>
      </c>
      <c r="I88" s="2" t="s">
        <v>127</v>
      </c>
      <c r="J88" s="2" t="s">
        <v>128</v>
      </c>
      <c r="K88" s="2" t="s">
        <v>129</v>
      </c>
      <c r="L88" s="2" t="s">
        <v>130</v>
      </c>
      <c r="M88" s="75" t="s">
        <v>131</v>
      </c>
    </row>
    <row r="89" spans="1:13" x14ac:dyDescent="0.25">
      <c r="A89" s="8"/>
      <c r="B89" s="2">
        <v>8.4</v>
      </c>
      <c r="C89" s="2">
        <v>11</v>
      </c>
      <c r="D89" s="2">
        <v>16.899999999999999</v>
      </c>
      <c r="E89" s="2">
        <v>19.600000000000001</v>
      </c>
      <c r="F89" s="2">
        <v>23.3</v>
      </c>
      <c r="G89" s="2">
        <v>67.599999999999994</v>
      </c>
      <c r="H89" s="2">
        <v>126.2</v>
      </c>
      <c r="I89" s="174">
        <v>257.89999999999998</v>
      </c>
      <c r="J89" s="174">
        <v>5499.7</v>
      </c>
      <c r="K89" s="174">
        <v>664091.4</v>
      </c>
      <c r="L89" s="174">
        <v>664091.4</v>
      </c>
      <c r="M89" s="175">
        <v>0</v>
      </c>
    </row>
    <row r="90" spans="1:13" x14ac:dyDescent="0.25">
      <c r="A90" s="76">
        <v>44484</v>
      </c>
      <c r="B90" s="2" t="s">
        <v>120</v>
      </c>
      <c r="C90" s="2" t="s">
        <v>121</v>
      </c>
      <c r="D90" s="2" t="s">
        <v>122</v>
      </c>
      <c r="E90" s="2" t="s">
        <v>123</v>
      </c>
      <c r="F90" s="2" t="s">
        <v>124</v>
      </c>
      <c r="G90" s="2" t="s">
        <v>125</v>
      </c>
      <c r="H90" s="2" t="s">
        <v>126</v>
      </c>
      <c r="I90" s="2" t="s">
        <v>127</v>
      </c>
      <c r="J90" s="2" t="s">
        <v>128</v>
      </c>
      <c r="K90" s="2" t="s">
        <v>129</v>
      </c>
      <c r="L90" s="2" t="s">
        <v>130</v>
      </c>
      <c r="M90" s="75" t="s">
        <v>131</v>
      </c>
    </row>
    <row r="91" spans="1:13" x14ac:dyDescent="0.25">
      <c r="A91" s="8"/>
      <c r="B91" s="2">
        <v>7.7</v>
      </c>
      <c r="C91" s="2">
        <v>10.3</v>
      </c>
      <c r="D91" s="2">
        <v>12.4</v>
      </c>
      <c r="E91" s="2">
        <v>15.8</v>
      </c>
      <c r="F91" s="2">
        <v>20.9</v>
      </c>
      <c r="G91" s="2">
        <v>54.6</v>
      </c>
      <c r="H91" s="2">
        <v>186.4</v>
      </c>
      <c r="I91" s="2">
        <v>82.5</v>
      </c>
      <c r="J91" s="174">
        <v>3376.3</v>
      </c>
      <c r="K91" s="174">
        <v>73941.7</v>
      </c>
      <c r="L91" s="174">
        <v>698338.5</v>
      </c>
      <c r="M91" s="174">
        <v>33234495.100000001</v>
      </c>
    </row>
    <row r="92" spans="1:13" x14ac:dyDescent="0.25">
      <c r="A92" s="76">
        <v>44491</v>
      </c>
      <c r="B92" s="2" t="s">
        <v>120</v>
      </c>
      <c r="C92" s="2" t="s">
        <v>121</v>
      </c>
      <c r="D92" s="2" t="s">
        <v>122</v>
      </c>
      <c r="E92" s="2" t="s">
        <v>123</v>
      </c>
      <c r="F92" s="2" t="s">
        <v>124</v>
      </c>
      <c r="G92" s="2" t="s">
        <v>125</v>
      </c>
      <c r="H92" s="2" t="s">
        <v>126</v>
      </c>
      <c r="I92" s="2">
        <v>82.5</v>
      </c>
      <c r="J92" s="2" t="s">
        <v>128</v>
      </c>
      <c r="K92" s="2" t="s">
        <v>129</v>
      </c>
      <c r="L92" s="2" t="s">
        <v>130</v>
      </c>
      <c r="M92" s="75" t="s">
        <v>131</v>
      </c>
    </row>
    <row r="93" spans="1:13" x14ac:dyDescent="0.25">
      <c r="A93" s="8"/>
      <c r="B93" s="2">
        <v>7.3</v>
      </c>
      <c r="C93" s="2">
        <v>7.3</v>
      </c>
      <c r="D93" s="2">
        <v>16</v>
      </c>
      <c r="E93" s="2">
        <v>16</v>
      </c>
      <c r="F93" s="2">
        <v>16</v>
      </c>
      <c r="G93" s="2">
        <v>39.200000000000003</v>
      </c>
      <c r="H93" s="2">
        <v>127.4</v>
      </c>
      <c r="I93" s="174">
        <v>292.60000000000002</v>
      </c>
      <c r="J93" s="174">
        <v>3896.4</v>
      </c>
      <c r="K93" s="174">
        <v>107152.1</v>
      </c>
      <c r="L93" s="174">
        <v>910793.5</v>
      </c>
      <c r="M93" s="175">
        <v>10754545.6</v>
      </c>
    </row>
    <row r="94" spans="1:13" x14ac:dyDescent="0.25">
      <c r="A94" s="76">
        <v>44498</v>
      </c>
      <c r="B94" s="2" t="s">
        <v>120</v>
      </c>
      <c r="C94" s="2" t="s">
        <v>121</v>
      </c>
      <c r="D94" s="2" t="s">
        <v>122</v>
      </c>
      <c r="E94" s="2" t="s">
        <v>123</v>
      </c>
      <c r="F94" s="2" t="s">
        <v>124</v>
      </c>
      <c r="G94" s="2" t="s">
        <v>125</v>
      </c>
      <c r="H94" s="2" t="s">
        <v>126</v>
      </c>
      <c r="I94" s="2" t="s">
        <v>127</v>
      </c>
      <c r="J94" s="2" t="s">
        <v>128</v>
      </c>
      <c r="K94" s="2" t="s">
        <v>129</v>
      </c>
      <c r="L94" s="2" t="s">
        <v>130</v>
      </c>
      <c r="M94" s="75" t="s">
        <v>131</v>
      </c>
    </row>
    <row r="95" spans="1:13" x14ac:dyDescent="0.25">
      <c r="A95" s="8"/>
      <c r="B95" s="2">
        <v>7.6</v>
      </c>
      <c r="C95" s="2">
        <v>7.6</v>
      </c>
      <c r="D95" s="2">
        <v>13.6</v>
      </c>
      <c r="E95" s="2">
        <v>15.5</v>
      </c>
      <c r="F95" s="2">
        <v>15.5</v>
      </c>
      <c r="G95" s="2">
        <v>38.6</v>
      </c>
      <c r="H95" s="2">
        <v>90.9</v>
      </c>
      <c r="I95" s="174">
        <v>178.5</v>
      </c>
      <c r="J95" s="174">
        <v>2391.3000000000002</v>
      </c>
      <c r="K95" s="174">
        <v>126263.8</v>
      </c>
      <c r="L95" s="174">
        <v>298123</v>
      </c>
      <c r="M95" s="175">
        <v>10202832.300000001</v>
      </c>
    </row>
    <row r="96" spans="1:13" x14ac:dyDescent="0.25">
      <c r="A96" s="76">
        <v>44505</v>
      </c>
      <c r="B96" s="2" t="s">
        <v>120</v>
      </c>
      <c r="C96" s="2" t="s">
        <v>121</v>
      </c>
      <c r="D96" s="2" t="s">
        <v>122</v>
      </c>
      <c r="E96" s="2" t="s">
        <v>123</v>
      </c>
      <c r="F96" s="2" t="s">
        <v>124</v>
      </c>
      <c r="G96" s="2" t="s">
        <v>125</v>
      </c>
      <c r="H96" s="2" t="s">
        <v>126</v>
      </c>
      <c r="I96" s="2" t="s">
        <v>127</v>
      </c>
      <c r="J96" s="2" t="s">
        <v>128</v>
      </c>
      <c r="K96" s="2" t="s">
        <v>129</v>
      </c>
      <c r="L96" s="2" t="s">
        <v>130</v>
      </c>
      <c r="M96" s="75" t="s">
        <v>131</v>
      </c>
    </row>
    <row r="97" spans="1:13" x14ac:dyDescent="0.25">
      <c r="A97" s="8"/>
      <c r="B97" s="2">
        <v>7.6</v>
      </c>
      <c r="C97" s="2">
        <v>8.1</v>
      </c>
      <c r="D97" s="2">
        <v>14.1</v>
      </c>
      <c r="E97" s="2">
        <v>16.100000000000001</v>
      </c>
      <c r="F97" s="2">
        <v>16.8</v>
      </c>
      <c r="G97" s="2">
        <v>44.8</v>
      </c>
      <c r="H97" s="2">
        <v>91.2</v>
      </c>
      <c r="I97" s="174">
        <v>181.5</v>
      </c>
      <c r="J97" s="174">
        <v>3196.3</v>
      </c>
      <c r="K97" s="174">
        <v>45205.3</v>
      </c>
      <c r="L97" s="174">
        <v>358629.1</v>
      </c>
      <c r="M97" s="175">
        <v>5075565.7</v>
      </c>
    </row>
    <row r="98" spans="1:13" x14ac:dyDescent="0.25">
      <c r="A98" s="76">
        <v>44512</v>
      </c>
      <c r="B98" s="2" t="s">
        <v>120</v>
      </c>
      <c r="C98" s="2" t="s">
        <v>121</v>
      </c>
      <c r="D98" s="2" t="s">
        <v>122</v>
      </c>
      <c r="E98" s="2" t="s">
        <v>123</v>
      </c>
      <c r="F98" s="2" t="s">
        <v>124</v>
      </c>
      <c r="G98" s="2" t="s">
        <v>125</v>
      </c>
      <c r="H98" s="2" t="s">
        <v>126</v>
      </c>
      <c r="I98" s="2" t="s">
        <v>127</v>
      </c>
      <c r="J98" s="2" t="s">
        <v>128</v>
      </c>
      <c r="K98" s="2" t="s">
        <v>129</v>
      </c>
      <c r="L98" s="2" t="s">
        <v>130</v>
      </c>
      <c r="M98" s="75" t="s">
        <v>131</v>
      </c>
    </row>
    <row r="99" spans="1:13" x14ac:dyDescent="0.25">
      <c r="A99" s="8"/>
      <c r="B99" s="2"/>
      <c r="C99" s="2"/>
      <c r="D99" s="2"/>
      <c r="E99" s="2"/>
      <c r="F99" s="2"/>
      <c r="G99" s="2"/>
      <c r="H99" s="2"/>
      <c r="I99" s="174"/>
      <c r="J99" s="174"/>
      <c r="K99" s="174"/>
      <c r="L99" s="174"/>
      <c r="M99" s="175"/>
    </row>
    <row r="100" spans="1:13" x14ac:dyDescent="0.25">
      <c r="A100" s="76">
        <v>44519</v>
      </c>
      <c r="B100" s="2" t="s">
        <v>120</v>
      </c>
      <c r="C100" s="2" t="s">
        <v>121</v>
      </c>
      <c r="D100" s="2" t="s">
        <v>122</v>
      </c>
      <c r="E100" s="2" t="s">
        <v>123</v>
      </c>
      <c r="F100" s="2" t="s">
        <v>124</v>
      </c>
      <c r="G100" s="2" t="s">
        <v>125</v>
      </c>
      <c r="H100" s="2" t="s">
        <v>126</v>
      </c>
      <c r="I100" s="2" t="s">
        <v>127</v>
      </c>
      <c r="J100" s="2" t="s">
        <v>128</v>
      </c>
      <c r="K100" s="2" t="s">
        <v>129</v>
      </c>
      <c r="L100" s="2" t="s">
        <v>130</v>
      </c>
      <c r="M100" s="75" t="s">
        <v>131</v>
      </c>
    </row>
    <row r="101" spans="1:13" x14ac:dyDescent="0.25">
      <c r="A101" s="8"/>
      <c r="B101" s="2"/>
      <c r="C101" s="2"/>
      <c r="D101" s="2"/>
      <c r="E101" s="2"/>
      <c r="F101" s="2"/>
      <c r="G101" s="2"/>
      <c r="H101" s="2"/>
      <c r="I101" s="174"/>
      <c r="J101" s="174"/>
      <c r="K101" s="174"/>
      <c r="L101" s="174"/>
      <c r="M101" s="175"/>
    </row>
    <row r="102" spans="1:13" x14ac:dyDescent="0.25">
      <c r="A102" s="76">
        <v>44526</v>
      </c>
      <c r="B102" s="2" t="s">
        <v>120</v>
      </c>
      <c r="C102" s="2" t="s">
        <v>121</v>
      </c>
      <c r="D102" s="2" t="s">
        <v>122</v>
      </c>
      <c r="E102" s="2" t="s">
        <v>123</v>
      </c>
      <c r="F102" s="2" t="s">
        <v>124</v>
      </c>
      <c r="G102" s="2" t="s">
        <v>125</v>
      </c>
      <c r="H102" s="2" t="s">
        <v>126</v>
      </c>
      <c r="I102" s="2" t="s">
        <v>127</v>
      </c>
      <c r="J102" s="2" t="s">
        <v>128</v>
      </c>
      <c r="K102" s="2" t="s">
        <v>129</v>
      </c>
      <c r="L102" s="2" t="s">
        <v>130</v>
      </c>
      <c r="M102" s="75" t="s">
        <v>131</v>
      </c>
    </row>
    <row r="103" spans="1:13" x14ac:dyDescent="0.25">
      <c r="A103" s="8"/>
      <c r="B103" s="2"/>
      <c r="C103" s="2"/>
      <c r="D103" s="2"/>
      <c r="E103" s="2"/>
      <c r="F103" s="2"/>
      <c r="G103" s="2"/>
      <c r="H103" s="2"/>
      <c r="I103" s="174"/>
      <c r="J103" s="174"/>
      <c r="K103" s="174"/>
      <c r="L103" s="174"/>
      <c r="M103" s="175"/>
    </row>
    <row r="104" spans="1:13" x14ac:dyDescent="0.25">
      <c r="A104" s="76">
        <v>44533</v>
      </c>
      <c r="B104" s="2" t="s">
        <v>120</v>
      </c>
      <c r="C104" s="2" t="s">
        <v>121</v>
      </c>
      <c r="D104" s="2" t="s">
        <v>122</v>
      </c>
      <c r="E104" s="2" t="s">
        <v>123</v>
      </c>
      <c r="F104" s="2" t="s">
        <v>124</v>
      </c>
      <c r="G104" s="2" t="s">
        <v>125</v>
      </c>
      <c r="H104" s="2" t="s">
        <v>126</v>
      </c>
      <c r="I104" s="2" t="s">
        <v>127</v>
      </c>
      <c r="J104" s="2" t="s">
        <v>128</v>
      </c>
      <c r="K104" s="2" t="s">
        <v>129</v>
      </c>
      <c r="L104" s="2" t="s">
        <v>130</v>
      </c>
      <c r="M104" s="75" t="s">
        <v>131</v>
      </c>
    </row>
    <row r="105" spans="1:13" x14ac:dyDescent="0.25">
      <c r="A105" s="8"/>
      <c r="B105" s="2"/>
      <c r="C105" s="2"/>
      <c r="D105" s="2"/>
      <c r="E105" s="2"/>
      <c r="F105" s="2"/>
      <c r="G105" s="2"/>
      <c r="H105" s="2"/>
      <c r="I105" s="174"/>
      <c r="J105" s="174"/>
      <c r="K105" s="174"/>
      <c r="L105" s="174"/>
      <c r="M105" s="175"/>
    </row>
    <row r="106" spans="1:13" x14ac:dyDescent="0.25">
      <c r="A106" s="76">
        <v>44540</v>
      </c>
      <c r="B106" s="2" t="s">
        <v>120</v>
      </c>
      <c r="C106" s="2" t="s">
        <v>121</v>
      </c>
      <c r="D106" s="2" t="s">
        <v>122</v>
      </c>
      <c r="E106" s="2" t="s">
        <v>123</v>
      </c>
      <c r="F106" s="2" t="s">
        <v>124</v>
      </c>
      <c r="G106" s="2" t="s">
        <v>125</v>
      </c>
      <c r="H106" s="2" t="s">
        <v>126</v>
      </c>
      <c r="I106" s="2" t="s">
        <v>127</v>
      </c>
      <c r="J106" s="2" t="s">
        <v>128</v>
      </c>
      <c r="K106" s="2" t="s">
        <v>129</v>
      </c>
      <c r="L106" s="2" t="s">
        <v>130</v>
      </c>
      <c r="M106" s="75" t="s">
        <v>131</v>
      </c>
    </row>
    <row r="107" spans="1:13" x14ac:dyDescent="0.25">
      <c r="A107" s="76"/>
      <c r="B107" s="2"/>
      <c r="C107" s="2"/>
      <c r="D107" s="2"/>
      <c r="E107" s="2"/>
      <c r="F107" s="2"/>
      <c r="G107" s="2"/>
      <c r="H107" s="2"/>
      <c r="I107" s="174"/>
      <c r="J107" s="174"/>
      <c r="K107" s="174"/>
      <c r="L107" s="174"/>
      <c r="M107" s="175"/>
    </row>
    <row r="108" spans="1:13" x14ac:dyDescent="0.25">
      <c r="A108" s="76">
        <v>44547</v>
      </c>
      <c r="B108" s="2" t="s">
        <v>120</v>
      </c>
      <c r="C108" s="2" t="s">
        <v>121</v>
      </c>
      <c r="D108" s="2" t="s">
        <v>122</v>
      </c>
      <c r="E108" s="2" t="s">
        <v>123</v>
      </c>
      <c r="F108" s="2" t="s">
        <v>124</v>
      </c>
      <c r="G108" s="2" t="s">
        <v>125</v>
      </c>
      <c r="H108" s="2" t="s">
        <v>126</v>
      </c>
      <c r="I108" s="2" t="s">
        <v>127</v>
      </c>
      <c r="J108" s="2" t="s">
        <v>128</v>
      </c>
      <c r="K108" s="2" t="s">
        <v>129</v>
      </c>
      <c r="L108" s="2" t="s">
        <v>130</v>
      </c>
      <c r="M108" s="75" t="s">
        <v>131</v>
      </c>
    </row>
    <row r="109" spans="1:13" x14ac:dyDescent="0.25">
      <c r="A109" s="8"/>
      <c r="B109" s="2"/>
      <c r="C109" s="2"/>
      <c r="D109" s="2"/>
      <c r="E109" s="2"/>
      <c r="F109" s="2"/>
      <c r="G109" s="2"/>
      <c r="H109" s="2"/>
      <c r="I109" s="174"/>
      <c r="J109" s="174"/>
      <c r="K109" s="174"/>
      <c r="L109" s="174"/>
      <c r="M109" s="175"/>
    </row>
    <row r="110" spans="1:13" x14ac:dyDescent="0.25">
      <c r="A110" s="76">
        <v>44554</v>
      </c>
      <c r="B110" s="2" t="s">
        <v>125</v>
      </c>
      <c r="C110" s="2" t="s">
        <v>126</v>
      </c>
      <c r="D110" s="2" t="s">
        <v>127</v>
      </c>
      <c r="E110" s="2" t="s">
        <v>128</v>
      </c>
      <c r="F110" s="2" t="s">
        <v>129</v>
      </c>
      <c r="G110" s="2" t="s">
        <v>120</v>
      </c>
      <c r="H110" s="2" t="s">
        <v>121</v>
      </c>
      <c r="I110" s="2" t="s">
        <v>127</v>
      </c>
      <c r="J110" s="2" t="s">
        <v>128</v>
      </c>
      <c r="K110" s="2" t="s">
        <v>129</v>
      </c>
      <c r="L110" s="2" t="s">
        <v>130</v>
      </c>
      <c r="M110" s="75" t="s">
        <v>131</v>
      </c>
    </row>
    <row r="111" spans="1:13" x14ac:dyDescent="0.25">
      <c r="A111" s="8"/>
      <c r="B111" s="2"/>
      <c r="C111" s="2"/>
      <c r="D111" s="2"/>
      <c r="E111" s="2"/>
      <c r="F111" s="2"/>
      <c r="G111" s="2"/>
      <c r="H111" s="2"/>
      <c r="I111" s="174"/>
      <c r="J111" s="174"/>
      <c r="K111" s="174"/>
      <c r="L111" s="174"/>
      <c r="M111" s="175"/>
    </row>
    <row r="112" spans="1:13" ht="15.75" thickBot="1" x14ac:dyDescent="0.3">
      <c r="A112" s="77">
        <v>44561</v>
      </c>
      <c r="B112" s="78" t="s">
        <v>120</v>
      </c>
      <c r="C112" s="78" t="s">
        <v>121</v>
      </c>
      <c r="D112" s="78" t="s">
        <v>122</v>
      </c>
      <c r="E112" s="78" t="s">
        <v>123</v>
      </c>
      <c r="F112" s="78" t="s">
        <v>124</v>
      </c>
      <c r="G112" s="78" t="s">
        <v>125</v>
      </c>
      <c r="H112" s="78" t="s">
        <v>126</v>
      </c>
      <c r="I112" s="78" t="s">
        <v>127</v>
      </c>
      <c r="J112" s="78" t="s">
        <v>128</v>
      </c>
      <c r="K112" s="78" t="s">
        <v>129</v>
      </c>
      <c r="L112" s="78" t="s">
        <v>130</v>
      </c>
      <c r="M112" s="79" t="s">
        <v>131</v>
      </c>
    </row>
  </sheetData>
  <mergeCells count="1">
    <mergeCell ref="A3:M3"/>
  </mergeCells>
  <phoneticPr fontId="6" type="noConversion"/>
  <pageMargins left="0.31496062992125984" right="0.31496062992125984" top="0" bottom="0" header="0" footer="0"/>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D55ADC-7878-4B6A-87C0-725C00A0410C}">
  <dimension ref="A3:U116"/>
  <sheetViews>
    <sheetView topLeftCell="A85" workbookViewId="0">
      <selection activeCell="C99" sqref="C99"/>
    </sheetView>
  </sheetViews>
  <sheetFormatPr baseColWidth="10" defaultRowHeight="15" x14ac:dyDescent="0.25"/>
  <cols>
    <col min="1" max="1" width="10.140625" style="112" customWidth="1"/>
    <col min="2" max="2" width="9.28515625" style="25" customWidth="1"/>
    <col min="3" max="4" width="8.7109375" style="25" customWidth="1"/>
    <col min="5" max="5" width="9.42578125" style="25" bestFit="1" customWidth="1"/>
    <col min="6" max="6" width="11" style="25" bestFit="1" customWidth="1"/>
    <col min="7" max="7" width="12.7109375" style="25" customWidth="1"/>
    <col min="8" max="8" width="14.5703125" style="24" bestFit="1" customWidth="1"/>
    <col min="9" max="9" width="11" style="25" customWidth="1"/>
    <col min="10" max="10" width="10.140625" style="25" customWidth="1"/>
    <col min="11" max="11" width="9.28515625" style="112" customWidth="1"/>
    <col min="12" max="12" width="9.5703125" style="112" bestFit="1" customWidth="1"/>
    <col min="13" max="13" width="11.85546875" style="112" bestFit="1" customWidth="1"/>
    <col min="14" max="14" width="11" style="112" bestFit="1" customWidth="1"/>
    <col min="15" max="15" width="17.28515625" style="112" bestFit="1" customWidth="1"/>
    <col min="16" max="16" width="19.5703125" style="112" bestFit="1" customWidth="1"/>
    <col min="17" max="17" width="11" bestFit="1" customWidth="1"/>
  </cols>
  <sheetData>
    <row r="3" spans="1:21" x14ac:dyDescent="0.25">
      <c r="E3" s="24"/>
      <c r="F3" s="24"/>
    </row>
    <row r="4" spans="1:21" x14ac:dyDescent="0.25">
      <c r="E4" s="24"/>
      <c r="F4" s="24"/>
    </row>
    <row r="5" spans="1:21" x14ac:dyDescent="0.25">
      <c r="E5" s="24"/>
      <c r="F5" s="24"/>
    </row>
    <row r="6" spans="1:21" x14ac:dyDescent="0.25">
      <c r="E6" s="24"/>
      <c r="F6" s="24"/>
    </row>
    <row r="7" spans="1:21" ht="15.75" thickBot="1" x14ac:dyDescent="0.3">
      <c r="E7" s="24"/>
      <c r="F7" s="24"/>
    </row>
    <row r="8" spans="1:21" ht="19.5" thickBot="1" x14ac:dyDescent="0.35">
      <c r="A8" s="333" t="s">
        <v>119</v>
      </c>
      <c r="B8" s="334"/>
      <c r="C8" s="334"/>
      <c r="D8" s="334"/>
      <c r="E8" s="334"/>
      <c r="F8" s="334"/>
      <c r="G8" s="334"/>
      <c r="H8" s="334"/>
      <c r="I8" s="129"/>
      <c r="J8" s="333" t="s">
        <v>132</v>
      </c>
      <c r="K8" s="334"/>
      <c r="L8" s="334"/>
      <c r="M8" s="334"/>
      <c r="N8" s="334"/>
      <c r="O8" s="334"/>
      <c r="P8" s="335"/>
    </row>
    <row r="9" spans="1:21" ht="15.75" thickBot="1" x14ac:dyDescent="0.3">
      <c r="A9" s="72">
        <v>44197</v>
      </c>
      <c r="B9" s="73" t="s">
        <v>125</v>
      </c>
      <c r="C9" s="73" t="s">
        <v>126</v>
      </c>
      <c r="D9" s="73" t="s">
        <v>127</v>
      </c>
      <c r="E9" s="73" t="s">
        <v>128</v>
      </c>
      <c r="F9" s="73" t="s">
        <v>129</v>
      </c>
      <c r="G9" s="73" t="s">
        <v>130</v>
      </c>
      <c r="H9" s="73" t="s">
        <v>131</v>
      </c>
      <c r="I9" s="24"/>
      <c r="J9" s="37">
        <v>44197</v>
      </c>
      <c r="K9" s="172" t="s">
        <v>126</v>
      </c>
      <c r="L9" s="115" t="s">
        <v>127</v>
      </c>
      <c r="M9" s="115" t="s">
        <v>128</v>
      </c>
      <c r="N9" s="115" t="s">
        <v>129</v>
      </c>
      <c r="O9" s="115" t="s">
        <v>130</v>
      </c>
      <c r="P9" s="116" t="s">
        <v>131</v>
      </c>
      <c r="Q9" s="24"/>
      <c r="R9" s="24"/>
      <c r="S9" s="24"/>
      <c r="T9" s="24"/>
      <c r="U9" s="24"/>
    </row>
    <row r="10" spans="1:21" x14ac:dyDescent="0.25">
      <c r="A10" s="8"/>
      <c r="B10" s="2"/>
      <c r="C10" s="2">
        <v>17.100000000000001</v>
      </c>
      <c r="D10" s="2"/>
      <c r="E10" s="2"/>
      <c r="F10" s="2"/>
      <c r="G10" s="2"/>
      <c r="H10" s="2"/>
      <c r="I10" s="24"/>
      <c r="J10" s="127"/>
      <c r="K10" s="123">
        <v>2.5</v>
      </c>
      <c r="L10" s="73">
        <v>6</v>
      </c>
      <c r="M10" s="73">
        <v>66</v>
      </c>
      <c r="N10" s="73">
        <v>666</v>
      </c>
      <c r="O10" s="73">
        <v>6666</v>
      </c>
      <c r="P10" s="74">
        <v>100000</v>
      </c>
    </row>
    <row r="11" spans="1:21" x14ac:dyDescent="0.25">
      <c r="A11" s="76">
        <v>44204</v>
      </c>
      <c r="B11" s="2" t="s">
        <v>120</v>
      </c>
      <c r="C11" s="2" t="s">
        <v>121</v>
      </c>
      <c r="D11" s="2" t="s">
        <v>122</v>
      </c>
      <c r="E11" s="2" t="s">
        <v>123</v>
      </c>
      <c r="F11" s="2" t="s">
        <v>124</v>
      </c>
      <c r="G11" s="2" t="s">
        <v>125</v>
      </c>
      <c r="H11" s="2" t="s">
        <v>126</v>
      </c>
      <c r="I11" s="24"/>
      <c r="J11" s="38">
        <v>44204</v>
      </c>
      <c r="K11" s="125" t="s">
        <v>126</v>
      </c>
      <c r="L11" s="2" t="s">
        <v>127</v>
      </c>
      <c r="M11" s="2" t="s">
        <v>128</v>
      </c>
      <c r="N11" s="2" t="s">
        <v>129</v>
      </c>
      <c r="O11" s="2" t="s">
        <v>130</v>
      </c>
      <c r="P11" s="75" t="s">
        <v>131</v>
      </c>
    </row>
    <row r="12" spans="1:21" x14ac:dyDescent="0.25">
      <c r="A12" s="8"/>
      <c r="B12" s="2"/>
      <c r="C12" s="2"/>
      <c r="D12" s="2"/>
      <c r="E12" s="2"/>
      <c r="F12" s="2"/>
      <c r="G12" s="2"/>
      <c r="H12" s="2"/>
      <c r="I12" s="24"/>
      <c r="J12" s="127"/>
      <c r="K12" s="125">
        <v>2.5</v>
      </c>
      <c r="L12" s="2">
        <v>6</v>
      </c>
      <c r="M12" s="2">
        <v>66</v>
      </c>
      <c r="N12" s="2">
        <v>666</v>
      </c>
      <c r="O12" s="2">
        <v>6666</v>
      </c>
      <c r="P12" s="75">
        <v>100000</v>
      </c>
    </row>
    <row r="13" spans="1:21" x14ac:dyDescent="0.25">
      <c r="A13" s="76">
        <v>44211</v>
      </c>
      <c r="B13" s="2" t="s">
        <v>120</v>
      </c>
      <c r="C13" s="2" t="s">
        <v>121</v>
      </c>
      <c r="D13" s="2" t="s">
        <v>122</v>
      </c>
      <c r="E13" s="2" t="s">
        <v>123</v>
      </c>
      <c r="F13" s="2" t="s">
        <v>124</v>
      </c>
      <c r="G13" s="2" t="s">
        <v>125</v>
      </c>
      <c r="H13" s="2" t="s">
        <v>126</v>
      </c>
      <c r="I13" s="24"/>
      <c r="J13" s="38">
        <v>44211</v>
      </c>
      <c r="K13" s="125" t="s">
        <v>126</v>
      </c>
      <c r="L13" s="2" t="s">
        <v>127</v>
      </c>
      <c r="M13" s="2" t="s">
        <v>128</v>
      </c>
      <c r="N13" s="2" t="s">
        <v>129</v>
      </c>
      <c r="O13" s="2" t="s">
        <v>130</v>
      </c>
      <c r="P13" s="75" t="s">
        <v>131</v>
      </c>
    </row>
    <row r="14" spans="1:21" x14ac:dyDescent="0.25">
      <c r="A14" s="8"/>
      <c r="B14" s="2"/>
      <c r="C14" s="2"/>
      <c r="D14" s="2"/>
      <c r="E14" s="2"/>
      <c r="F14" s="2"/>
      <c r="G14" s="2"/>
      <c r="H14" s="2"/>
      <c r="I14" s="24"/>
      <c r="J14" s="127"/>
      <c r="K14" s="125">
        <v>2.5</v>
      </c>
      <c r="L14" s="2">
        <v>6</v>
      </c>
      <c r="M14" s="2">
        <v>66</v>
      </c>
      <c r="N14" s="2">
        <v>666</v>
      </c>
      <c r="O14" s="2">
        <v>6666</v>
      </c>
      <c r="P14" s="75">
        <v>100000</v>
      </c>
    </row>
    <row r="15" spans="1:21" x14ac:dyDescent="0.25">
      <c r="A15" s="76">
        <v>44218</v>
      </c>
      <c r="B15" s="2" t="s">
        <v>120</v>
      </c>
      <c r="C15" s="2" t="s">
        <v>121</v>
      </c>
      <c r="D15" s="2" t="s">
        <v>122</v>
      </c>
      <c r="E15" s="2" t="s">
        <v>123</v>
      </c>
      <c r="F15" s="2" t="s">
        <v>124</v>
      </c>
      <c r="G15" s="2" t="s">
        <v>125</v>
      </c>
      <c r="H15" s="2" t="s">
        <v>126</v>
      </c>
      <c r="I15" s="24"/>
      <c r="J15" s="38">
        <v>44218</v>
      </c>
      <c r="K15" s="125" t="s">
        <v>126</v>
      </c>
      <c r="L15" s="2" t="s">
        <v>127</v>
      </c>
      <c r="M15" s="2" t="s">
        <v>128</v>
      </c>
      <c r="N15" s="2" t="s">
        <v>129</v>
      </c>
      <c r="O15" s="2" t="s">
        <v>130</v>
      </c>
      <c r="P15" s="75" t="s">
        <v>131</v>
      </c>
    </row>
    <row r="16" spans="1:21" x14ac:dyDescent="0.25">
      <c r="A16" s="8"/>
      <c r="B16" s="2">
        <v>9.8000000000000007</v>
      </c>
      <c r="C16" s="2">
        <v>10.4</v>
      </c>
      <c r="D16" s="2"/>
      <c r="E16" s="2"/>
      <c r="F16" s="2"/>
      <c r="G16" s="2"/>
      <c r="H16" s="2"/>
      <c r="I16" s="24"/>
      <c r="J16" s="127"/>
      <c r="K16" s="125">
        <v>2.5</v>
      </c>
      <c r="L16" s="2">
        <v>6</v>
      </c>
      <c r="M16" s="2">
        <v>66</v>
      </c>
      <c r="N16" s="2">
        <v>666</v>
      </c>
      <c r="O16" s="2">
        <v>6666</v>
      </c>
      <c r="P16" s="75">
        <v>100000</v>
      </c>
    </row>
    <row r="17" spans="1:16" x14ac:dyDescent="0.25">
      <c r="A17" s="76">
        <v>44225</v>
      </c>
      <c r="B17" s="2" t="s">
        <v>120</v>
      </c>
      <c r="C17" s="2" t="s">
        <v>121</v>
      </c>
      <c r="D17" s="2" t="s">
        <v>122</v>
      </c>
      <c r="E17" s="2" t="s">
        <v>123</v>
      </c>
      <c r="F17" s="2" t="s">
        <v>124</v>
      </c>
      <c r="G17" s="2" t="s">
        <v>125</v>
      </c>
      <c r="H17" s="2" t="s">
        <v>126</v>
      </c>
      <c r="I17" s="24"/>
      <c r="J17" s="38">
        <v>44225</v>
      </c>
      <c r="K17" s="125" t="s">
        <v>126</v>
      </c>
      <c r="L17" s="2" t="s">
        <v>127</v>
      </c>
      <c r="M17" s="2" t="s">
        <v>128</v>
      </c>
      <c r="N17" s="2" t="s">
        <v>129</v>
      </c>
      <c r="O17" s="2" t="s">
        <v>130</v>
      </c>
      <c r="P17" s="75" t="s">
        <v>131</v>
      </c>
    </row>
    <row r="18" spans="1:16" x14ac:dyDescent="0.25">
      <c r="A18" s="8"/>
      <c r="B18" s="2"/>
      <c r="C18" s="2"/>
      <c r="D18" s="2"/>
      <c r="E18" s="2"/>
      <c r="F18" s="2"/>
      <c r="G18" s="2"/>
      <c r="H18" s="2"/>
      <c r="I18" s="24"/>
      <c r="J18" s="127"/>
      <c r="K18" s="125">
        <v>2.5</v>
      </c>
      <c r="L18" s="2">
        <v>6</v>
      </c>
      <c r="M18" s="2">
        <v>66</v>
      </c>
      <c r="N18" s="2">
        <v>666</v>
      </c>
      <c r="O18" s="2">
        <v>6666</v>
      </c>
      <c r="P18" s="75">
        <v>100000</v>
      </c>
    </row>
    <row r="19" spans="1:16" x14ac:dyDescent="0.25">
      <c r="A19" s="76">
        <v>44232</v>
      </c>
      <c r="B19" s="2" t="s">
        <v>120</v>
      </c>
      <c r="C19" s="2" t="s">
        <v>121</v>
      </c>
      <c r="D19" s="2" t="s">
        <v>122</v>
      </c>
      <c r="E19" s="2" t="s">
        <v>123</v>
      </c>
      <c r="F19" s="2" t="s">
        <v>124</v>
      </c>
      <c r="G19" s="2" t="s">
        <v>125</v>
      </c>
      <c r="H19" s="2" t="s">
        <v>126</v>
      </c>
      <c r="I19" s="24"/>
      <c r="J19" s="38">
        <v>44232</v>
      </c>
      <c r="K19" s="125" t="s">
        <v>126</v>
      </c>
      <c r="L19" s="2" t="s">
        <v>127</v>
      </c>
      <c r="M19" s="2" t="s">
        <v>128</v>
      </c>
      <c r="N19" s="2" t="s">
        <v>129</v>
      </c>
      <c r="O19" s="2" t="s">
        <v>130</v>
      </c>
      <c r="P19" s="75" t="s">
        <v>131</v>
      </c>
    </row>
    <row r="20" spans="1:16" x14ac:dyDescent="0.25">
      <c r="A20" s="8"/>
      <c r="B20" s="2"/>
      <c r="C20" s="2"/>
      <c r="D20" s="2"/>
      <c r="E20" s="2"/>
      <c r="F20" s="2"/>
      <c r="G20" s="2"/>
      <c r="H20" s="2"/>
      <c r="I20" s="24"/>
      <c r="J20" s="127"/>
      <c r="K20" s="125">
        <v>2.5</v>
      </c>
      <c r="L20" s="2">
        <v>6</v>
      </c>
      <c r="M20" s="2">
        <v>66</v>
      </c>
      <c r="N20" s="2">
        <v>666</v>
      </c>
      <c r="O20" s="2">
        <v>6666</v>
      </c>
      <c r="P20" s="75">
        <v>100000</v>
      </c>
    </row>
    <row r="21" spans="1:16" x14ac:dyDescent="0.25">
      <c r="A21" s="76">
        <v>44239</v>
      </c>
      <c r="B21" s="2" t="s">
        <v>120</v>
      </c>
      <c r="C21" s="2" t="s">
        <v>121</v>
      </c>
      <c r="D21" s="2" t="s">
        <v>122</v>
      </c>
      <c r="E21" s="2" t="s">
        <v>123</v>
      </c>
      <c r="F21" s="2" t="s">
        <v>124</v>
      </c>
      <c r="G21" s="2" t="s">
        <v>125</v>
      </c>
      <c r="H21" s="2" t="s">
        <v>126</v>
      </c>
      <c r="I21" s="24"/>
      <c r="J21" s="38">
        <v>44239</v>
      </c>
      <c r="K21" s="125" t="s">
        <v>126</v>
      </c>
      <c r="L21" s="2" t="s">
        <v>127</v>
      </c>
      <c r="M21" s="2" t="s">
        <v>128</v>
      </c>
      <c r="N21" s="2" t="s">
        <v>129</v>
      </c>
      <c r="O21" s="2" t="s">
        <v>130</v>
      </c>
      <c r="P21" s="75" t="s">
        <v>131</v>
      </c>
    </row>
    <row r="22" spans="1:16" x14ac:dyDescent="0.25">
      <c r="A22" s="8"/>
      <c r="B22" s="2">
        <v>8.3000000000000007</v>
      </c>
      <c r="C22" s="2"/>
      <c r="D22" s="2"/>
      <c r="E22" s="2"/>
      <c r="F22" s="2"/>
      <c r="G22" s="2"/>
      <c r="H22" s="2"/>
      <c r="I22" s="24"/>
      <c r="J22" s="127"/>
      <c r="K22" s="125">
        <v>2.5</v>
      </c>
      <c r="L22" s="2">
        <v>6</v>
      </c>
      <c r="M22" s="2">
        <v>66</v>
      </c>
      <c r="N22" s="2">
        <v>666</v>
      </c>
      <c r="O22" s="2">
        <v>6666</v>
      </c>
      <c r="P22" s="75">
        <v>100000</v>
      </c>
    </row>
    <row r="23" spans="1:16" x14ac:dyDescent="0.25">
      <c r="A23" s="76">
        <v>44246</v>
      </c>
      <c r="B23" s="2" t="s">
        <v>120</v>
      </c>
      <c r="C23" s="2" t="s">
        <v>121</v>
      </c>
      <c r="D23" s="2" t="s">
        <v>122</v>
      </c>
      <c r="E23" s="2" t="s">
        <v>123</v>
      </c>
      <c r="F23" s="2" t="s">
        <v>124</v>
      </c>
      <c r="G23" s="2" t="s">
        <v>125</v>
      </c>
      <c r="H23" s="2" t="s">
        <v>126</v>
      </c>
      <c r="I23" s="24"/>
      <c r="J23" s="38">
        <v>44246</v>
      </c>
      <c r="K23" s="125" t="s">
        <v>126</v>
      </c>
      <c r="L23" s="2" t="s">
        <v>127</v>
      </c>
      <c r="M23" s="2" t="s">
        <v>128</v>
      </c>
      <c r="N23" s="2" t="s">
        <v>129</v>
      </c>
      <c r="O23" s="2" t="s">
        <v>130</v>
      </c>
      <c r="P23" s="75" t="s">
        <v>131</v>
      </c>
    </row>
    <row r="24" spans="1:16" x14ac:dyDescent="0.25">
      <c r="A24" s="8"/>
      <c r="B24" s="2">
        <v>6.9</v>
      </c>
      <c r="C24" s="2">
        <v>9.8000000000000007</v>
      </c>
      <c r="D24" s="2">
        <v>17.3</v>
      </c>
      <c r="E24" s="2"/>
      <c r="F24" s="2"/>
      <c r="G24" s="2"/>
      <c r="H24" s="2"/>
      <c r="I24" s="24"/>
      <c r="J24" s="127"/>
      <c r="K24" s="125">
        <v>2.5</v>
      </c>
      <c r="L24" s="2">
        <v>6</v>
      </c>
      <c r="M24" s="2">
        <v>66</v>
      </c>
      <c r="N24" s="2">
        <v>666</v>
      </c>
      <c r="O24" s="2">
        <v>6666</v>
      </c>
      <c r="P24" s="75">
        <v>100000</v>
      </c>
    </row>
    <row r="25" spans="1:16" x14ac:dyDescent="0.25">
      <c r="A25" s="76">
        <v>44253</v>
      </c>
      <c r="B25" s="2" t="s">
        <v>120</v>
      </c>
      <c r="C25" s="2" t="s">
        <v>121</v>
      </c>
      <c r="D25" s="2" t="s">
        <v>122</v>
      </c>
      <c r="E25" s="2" t="s">
        <v>123</v>
      </c>
      <c r="F25" s="2" t="s">
        <v>124</v>
      </c>
      <c r="G25" s="2" t="s">
        <v>125</v>
      </c>
      <c r="H25" s="2" t="s">
        <v>126</v>
      </c>
      <c r="I25" s="24"/>
      <c r="J25" s="38">
        <v>44253</v>
      </c>
      <c r="K25" s="125" t="s">
        <v>126</v>
      </c>
      <c r="L25" s="2" t="s">
        <v>127</v>
      </c>
      <c r="M25" s="2" t="s">
        <v>128</v>
      </c>
      <c r="N25" s="2" t="s">
        <v>129</v>
      </c>
      <c r="O25" s="2" t="s">
        <v>130</v>
      </c>
      <c r="P25" s="75" t="s">
        <v>131</v>
      </c>
    </row>
    <row r="26" spans="1:16" x14ac:dyDescent="0.25">
      <c r="A26" s="8"/>
      <c r="B26" s="2">
        <v>7.3</v>
      </c>
      <c r="C26" s="2"/>
      <c r="D26" s="2"/>
      <c r="E26" s="2"/>
      <c r="F26" s="2"/>
      <c r="G26" s="2"/>
      <c r="H26" s="2"/>
      <c r="I26" s="24"/>
      <c r="J26" s="127"/>
      <c r="K26" s="125">
        <v>2.5</v>
      </c>
      <c r="L26" s="2">
        <v>6</v>
      </c>
      <c r="M26" s="2">
        <v>66</v>
      </c>
      <c r="N26" s="2">
        <v>666</v>
      </c>
      <c r="O26" s="2">
        <v>6666</v>
      </c>
      <c r="P26" s="75">
        <v>100000</v>
      </c>
    </row>
    <row r="27" spans="1:16" x14ac:dyDescent="0.25">
      <c r="A27" s="76">
        <v>44260</v>
      </c>
      <c r="B27" s="2" t="s">
        <v>120</v>
      </c>
      <c r="C27" s="2" t="s">
        <v>121</v>
      </c>
      <c r="D27" s="2" t="s">
        <v>122</v>
      </c>
      <c r="E27" s="2" t="s">
        <v>123</v>
      </c>
      <c r="F27" s="2" t="s">
        <v>124</v>
      </c>
      <c r="G27" s="2" t="s">
        <v>125</v>
      </c>
      <c r="H27" s="2" t="s">
        <v>126</v>
      </c>
      <c r="I27" s="24"/>
      <c r="J27" s="38">
        <v>44260</v>
      </c>
      <c r="K27" s="125" t="s">
        <v>126</v>
      </c>
      <c r="L27" s="2" t="s">
        <v>127</v>
      </c>
      <c r="M27" s="2" t="s">
        <v>128</v>
      </c>
      <c r="N27" s="2" t="s">
        <v>129</v>
      </c>
      <c r="O27" s="2" t="s">
        <v>130</v>
      </c>
      <c r="P27" s="75" t="s">
        <v>131</v>
      </c>
    </row>
    <row r="28" spans="1:16" x14ac:dyDescent="0.25">
      <c r="A28" s="8"/>
      <c r="B28" s="2">
        <v>8.5</v>
      </c>
      <c r="C28" s="2">
        <v>11.9</v>
      </c>
      <c r="D28" s="2"/>
      <c r="E28" s="2"/>
      <c r="F28" s="2"/>
      <c r="G28" s="2"/>
      <c r="H28" s="2"/>
      <c r="I28" s="24"/>
      <c r="J28" s="127"/>
      <c r="K28" s="125">
        <v>2.5</v>
      </c>
      <c r="L28" s="2">
        <v>6</v>
      </c>
      <c r="M28" s="2">
        <v>66</v>
      </c>
      <c r="N28" s="2">
        <v>666</v>
      </c>
      <c r="O28" s="2">
        <v>6666</v>
      </c>
      <c r="P28" s="75">
        <v>100000</v>
      </c>
    </row>
    <row r="29" spans="1:16" x14ac:dyDescent="0.25">
      <c r="A29" s="76">
        <v>44267</v>
      </c>
      <c r="B29" s="2" t="s">
        <v>120</v>
      </c>
      <c r="C29" s="2" t="s">
        <v>121</v>
      </c>
      <c r="D29" s="2" t="s">
        <v>122</v>
      </c>
      <c r="E29" s="2" t="s">
        <v>123</v>
      </c>
      <c r="F29" s="2" t="s">
        <v>124</v>
      </c>
      <c r="G29" s="2" t="s">
        <v>125</v>
      </c>
      <c r="H29" s="2" t="s">
        <v>126</v>
      </c>
      <c r="I29" s="24"/>
      <c r="J29" s="38">
        <v>44267</v>
      </c>
      <c r="K29" s="125" t="s">
        <v>126</v>
      </c>
      <c r="L29" s="2" t="s">
        <v>127</v>
      </c>
      <c r="M29" s="2" t="s">
        <v>128</v>
      </c>
      <c r="N29" s="2" t="s">
        <v>129</v>
      </c>
      <c r="O29" s="2" t="s">
        <v>130</v>
      </c>
      <c r="P29" s="75" t="s">
        <v>131</v>
      </c>
    </row>
    <row r="30" spans="1:16" x14ac:dyDescent="0.25">
      <c r="A30" s="8"/>
      <c r="B30" s="2">
        <v>7.4</v>
      </c>
      <c r="C30" s="2"/>
      <c r="D30" s="2"/>
      <c r="E30" s="2"/>
      <c r="F30" s="2"/>
      <c r="G30" s="2"/>
      <c r="H30" s="2"/>
      <c r="I30" s="24"/>
      <c r="J30" s="127"/>
      <c r="K30" s="125">
        <v>2.5</v>
      </c>
      <c r="L30" s="2">
        <v>6</v>
      </c>
      <c r="M30" s="2">
        <v>66</v>
      </c>
      <c r="N30" s="2">
        <v>666</v>
      </c>
      <c r="O30" s="2">
        <v>6666</v>
      </c>
      <c r="P30" s="75">
        <v>100000</v>
      </c>
    </row>
    <row r="31" spans="1:16" x14ac:dyDescent="0.25">
      <c r="A31" s="76">
        <v>44274</v>
      </c>
      <c r="B31" s="2" t="s">
        <v>120</v>
      </c>
      <c r="C31" s="2" t="s">
        <v>121</v>
      </c>
      <c r="D31" s="2" t="s">
        <v>122</v>
      </c>
      <c r="E31" s="2" t="s">
        <v>123</v>
      </c>
      <c r="F31" s="2" t="s">
        <v>124</v>
      </c>
      <c r="G31" s="2" t="s">
        <v>125</v>
      </c>
      <c r="H31" s="2" t="s">
        <v>126</v>
      </c>
      <c r="I31" s="24"/>
      <c r="J31" s="38">
        <v>44274</v>
      </c>
      <c r="K31" s="125" t="s">
        <v>126</v>
      </c>
      <c r="L31" s="2" t="s">
        <v>127</v>
      </c>
      <c r="M31" s="2" t="s">
        <v>128</v>
      </c>
      <c r="N31" s="2" t="s">
        <v>129</v>
      </c>
      <c r="O31" s="2" t="s">
        <v>130</v>
      </c>
      <c r="P31" s="75" t="s">
        <v>131</v>
      </c>
    </row>
    <row r="32" spans="1:16" x14ac:dyDescent="0.25">
      <c r="A32" s="8"/>
      <c r="B32" s="2">
        <v>13.8</v>
      </c>
      <c r="C32" s="2"/>
      <c r="D32" s="2"/>
      <c r="E32" s="2"/>
      <c r="F32" s="2"/>
      <c r="G32" s="2"/>
      <c r="H32" s="2"/>
      <c r="I32" s="24"/>
      <c r="J32" s="127"/>
      <c r="K32" s="125">
        <v>2.5</v>
      </c>
      <c r="L32" s="2">
        <v>6</v>
      </c>
      <c r="M32" s="2">
        <v>66</v>
      </c>
      <c r="N32" s="2">
        <v>666</v>
      </c>
      <c r="O32" s="2">
        <v>6666</v>
      </c>
      <c r="P32" s="75">
        <v>100000</v>
      </c>
    </row>
    <row r="33" spans="1:16" x14ac:dyDescent="0.25">
      <c r="A33" s="76">
        <v>44281</v>
      </c>
      <c r="B33" s="2" t="s">
        <v>120</v>
      </c>
      <c r="C33" s="2" t="s">
        <v>121</v>
      </c>
      <c r="D33" s="2" t="s">
        <v>122</v>
      </c>
      <c r="E33" s="2" t="s">
        <v>123</v>
      </c>
      <c r="F33" s="2" t="s">
        <v>124</v>
      </c>
      <c r="G33" s="2" t="s">
        <v>125</v>
      </c>
      <c r="H33" s="2" t="s">
        <v>126</v>
      </c>
      <c r="I33" s="24"/>
      <c r="J33" s="38">
        <v>44281</v>
      </c>
      <c r="K33" s="125" t="s">
        <v>126</v>
      </c>
      <c r="L33" s="2" t="s">
        <v>127</v>
      </c>
      <c r="M33" s="2" t="s">
        <v>128</v>
      </c>
      <c r="N33" s="2" t="s">
        <v>129</v>
      </c>
      <c r="O33" s="2" t="s">
        <v>130</v>
      </c>
      <c r="P33" s="75" t="s">
        <v>131</v>
      </c>
    </row>
    <row r="34" spans="1:16" x14ac:dyDescent="0.25">
      <c r="A34" s="8"/>
      <c r="B34" s="2"/>
      <c r="C34" s="2"/>
      <c r="D34" s="2"/>
      <c r="E34" s="2"/>
      <c r="F34" s="2"/>
      <c r="G34" s="2"/>
      <c r="H34" s="2"/>
      <c r="I34" s="24"/>
      <c r="J34" s="127"/>
      <c r="K34" s="125">
        <v>2.5</v>
      </c>
      <c r="L34" s="2">
        <v>6</v>
      </c>
      <c r="M34" s="2">
        <v>66</v>
      </c>
      <c r="N34" s="2">
        <v>666</v>
      </c>
      <c r="O34" s="2">
        <v>6666</v>
      </c>
      <c r="P34" s="75">
        <v>100000</v>
      </c>
    </row>
    <row r="35" spans="1:16" x14ac:dyDescent="0.25">
      <c r="A35" s="76">
        <v>44288</v>
      </c>
      <c r="B35" s="2" t="s">
        <v>120</v>
      </c>
      <c r="C35" s="2" t="s">
        <v>121</v>
      </c>
      <c r="D35" s="2" t="s">
        <v>122</v>
      </c>
      <c r="E35" s="2" t="s">
        <v>123</v>
      </c>
      <c r="F35" s="2" t="s">
        <v>124</v>
      </c>
      <c r="G35" s="2" t="s">
        <v>125</v>
      </c>
      <c r="H35" s="2" t="s">
        <v>126</v>
      </c>
      <c r="I35" s="24"/>
      <c r="J35" s="38">
        <v>44288</v>
      </c>
      <c r="K35" s="125" t="s">
        <v>126</v>
      </c>
      <c r="L35" s="2" t="s">
        <v>127</v>
      </c>
      <c r="M35" s="2" t="s">
        <v>128</v>
      </c>
      <c r="N35" s="2" t="s">
        <v>129</v>
      </c>
      <c r="O35" s="2" t="s">
        <v>130</v>
      </c>
      <c r="P35" s="75" t="s">
        <v>131</v>
      </c>
    </row>
    <row r="36" spans="1:16" x14ac:dyDescent="0.25">
      <c r="A36" s="8"/>
      <c r="B36" s="2">
        <v>7.5</v>
      </c>
      <c r="C36" s="2"/>
      <c r="D36" s="2"/>
      <c r="E36" s="2"/>
      <c r="F36" s="2"/>
      <c r="G36" s="2"/>
      <c r="H36" s="2"/>
      <c r="I36" s="24"/>
      <c r="J36" s="127"/>
      <c r="K36" s="125">
        <v>2.5</v>
      </c>
      <c r="L36" s="2">
        <v>6</v>
      </c>
      <c r="M36" s="2">
        <v>66</v>
      </c>
      <c r="N36" s="2">
        <v>666</v>
      </c>
      <c r="O36" s="2">
        <v>6666</v>
      </c>
      <c r="P36" s="75">
        <v>100000</v>
      </c>
    </row>
    <row r="37" spans="1:16" x14ac:dyDescent="0.25">
      <c r="A37" s="76">
        <v>44295</v>
      </c>
      <c r="B37" s="2" t="s">
        <v>120</v>
      </c>
      <c r="C37" s="2" t="s">
        <v>121</v>
      </c>
      <c r="D37" s="2" t="s">
        <v>122</v>
      </c>
      <c r="E37" s="2" t="s">
        <v>123</v>
      </c>
      <c r="F37" s="2" t="s">
        <v>124</v>
      </c>
      <c r="G37" s="2" t="s">
        <v>125</v>
      </c>
      <c r="H37" s="2" t="s">
        <v>126</v>
      </c>
      <c r="I37" s="24"/>
      <c r="J37" s="38">
        <v>44295</v>
      </c>
      <c r="K37" s="125" t="s">
        <v>126</v>
      </c>
      <c r="L37" s="2" t="s">
        <v>127</v>
      </c>
      <c r="M37" s="2" t="s">
        <v>128</v>
      </c>
      <c r="N37" s="2" t="s">
        <v>129</v>
      </c>
      <c r="O37" s="2" t="s">
        <v>130</v>
      </c>
      <c r="P37" s="75" t="s">
        <v>131</v>
      </c>
    </row>
    <row r="38" spans="1:16" x14ac:dyDescent="0.25">
      <c r="A38" s="8"/>
      <c r="B38" s="2"/>
      <c r="C38" s="2"/>
      <c r="D38" s="2"/>
      <c r="E38" s="2"/>
      <c r="F38" s="2"/>
      <c r="G38" s="2"/>
      <c r="H38" s="2"/>
      <c r="I38" s="24"/>
      <c r="J38" s="127"/>
      <c r="K38" s="125">
        <v>2.5</v>
      </c>
      <c r="L38" s="2">
        <v>6</v>
      </c>
      <c r="M38" s="2">
        <v>66</v>
      </c>
      <c r="N38" s="2">
        <v>666</v>
      </c>
      <c r="O38" s="2">
        <v>6666</v>
      </c>
      <c r="P38" s="75">
        <v>100000</v>
      </c>
    </row>
    <row r="39" spans="1:16" x14ac:dyDescent="0.25">
      <c r="A39" s="76">
        <v>44302</v>
      </c>
      <c r="B39" s="2" t="s">
        <v>120</v>
      </c>
      <c r="C39" s="2" t="s">
        <v>121</v>
      </c>
      <c r="D39" s="2" t="s">
        <v>122</v>
      </c>
      <c r="E39" s="2" t="s">
        <v>123</v>
      </c>
      <c r="F39" s="2" t="s">
        <v>124</v>
      </c>
      <c r="G39" s="2" t="s">
        <v>125</v>
      </c>
      <c r="H39" s="2" t="s">
        <v>126</v>
      </c>
      <c r="I39" s="24"/>
      <c r="J39" s="38">
        <v>44302</v>
      </c>
      <c r="K39" s="125" t="s">
        <v>126</v>
      </c>
      <c r="L39" s="2" t="s">
        <v>127</v>
      </c>
      <c r="M39" s="2" t="s">
        <v>128</v>
      </c>
      <c r="N39" s="2" t="s">
        <v>129</v>
      </c>
      <c r="O39" s="2" t="s">
        <v>130</v>
      </c>
      <c r="P39" s="75" t="s">
        <v>131</v>
      </c>
    </row>
    <row r="40" spans="1:16" x14ac:dyDescent="0.25">
      <c r="A40" s="8"/>
      <c r="B40" s="2">
        <v>7.6</v>
      </c>
      <c r="C40" s="2">
        <v>10.7</v>
      </c>
      <c r="D40" s="2">
        <v>13.5</v>
      </c>
      <c r="E40" s="2"/>
      <c r="F40" s="2"/>
      <c r="G40" s="2"/>
      <c r="H40" s="2"/>
      <c r="I40" s="24"/>
      <c r="J40" s="127"/>
      <c r="K40" s="125">
        <v>2.5</v>
      </c>
      <c r="L40" s="2">
        <v>6</v>
      </c>
      <c r="M40" s="2">
        <v>66</v>
      </c>
      <c r="N40" s="2">
        <v>666</v>
      </c>
      <c r="O40" s="2">
        <v>6666</v>
      </c>
      <c r="P40" s="75">
        <v>100000</v>
      </c>
    </row>
    <row r="41" spans="1:16" x14ac:dyDescent="0.25">
      <c r="A41" s="76">
        <v>44309</v>
      </c>
      <c r="B41" s="2" t="s">
        <v>120</v>
      </c>
      <c r="C41" s="2" t="s">
        <v>121</v>
      </c>
      <c r="D41" s="2" t="s">
        <v>122</v>
      </c>
      <c r="E41" s="2" t="s">
        <v>123</v>
      </c>
      <c r="F41" s="2" t="s">
        <v>124</v>
      </c>
      <c r="G41" s="2" t="s">
        <v>125</v>
      </c>
      <c r="H41" s="2" t="s">
        <v>126</v>
      </c>
      <c r="I41" s="24"/>
      <c r="J41" s="38">
        <v>44309</v>
      </c>
      <c r="K41" s="125" t="s">
        <v>126</v>
      </c>
      <c r="L41" s="2" t="s">
        <v>127</v>
      </c>
      <c r="M41" s="2" t="s">
        <v>128</v>
      </c>
      <c r="N41" s="2" t="s">
        <v>129</v>
      </c>
      <c r="O41" s="2" t="s">
        <v>130</v>
      </c>
      <c r="P41" s="75" t="s">
        <v>131</v>
      </c>
    </row>
    <row r="42" spans="1:16" x14ac:dyDescent="0.25">
      <c r="A42" s="8"/>
      <c r="B42" s="2"/>
      <c r="C42" s="2"/>
      <c r="D42" s="2"/>
      <c r="E42" s="2"/>
      <c r="F42" s="2"/>
      <c r="G42" s="2"/>
      <c r="H42" s="2"/>
      <c r="I42" s="24"/>
      <c r="J42" s="127"/>
      <c r="K42" s="125">
        <v>2.5</v>
      </c>
      <c r="L42" s="2">
        <v>6</v>
      </c>
      <c r="M42" s="2">
        <v>66</v>
      </c>
      <c r="N42" s="2">
        <v>666</v>
      </c>
      <c r="O42" s="2">
        <v>6666</v>
      </c>
      <c r="P42" s="75">
        <v>100000</v>
      </c>
    </row>
    <row r="43" spans="1:16" x14ac:dyDescent="0.25">
      <c r="A43" s="76">
        <v>44316</v>
      </c>
      <c r="B43" s="2" t="s">
        <v>120</v>
      </c>
      <c r="C43" s="2" t="s">
        <v>121</v>
      </c>
      <c r="D43" s="2" t="s">
        <v>122</v>
      </c>
      <c r="E43" s="2" t="s">
        <v>123</v>
      </c>
      <c r="F43" s="2" t="s">
        <v>124</v>
      </c>
      <c r="G43" s="2" t="s">
        <v>125</v>
      </c>
      <c r="H43" s="2" t="s">
        <v>126</v>
      </c>
      <c r="I43" s="24"/>
      <c r="J43" s="38">
        <v>44316</v>
      </c>
      <c r="K43" s="125" t="s">
        <v>126</v>
      </c>
      <c r="L43" s="2" t="s">
        <v>127</v>
      </c>
      <c r="M43" s="2" t="s">
        <v>128</v>
      </c>
      <c r="N43" s="2" t="s">
        <v>129</v>
      </c>
      <c r="O43" s="2" t="s">
        <v>130</v>
      </c>
      <c r="P43" s="75" t="s">
        <v>131</v>
      </c>
    </row>
    <row r="44" spans="1:16" x14ac:dyDescent="0.25">
      <c r="A44" s="8"/>
      <c r="B44" s="2">
        <v>7.7</v>
      </c>
      <c r="C44" s="2">
        <v>8.5</v>
      </c>
      <c r="D44" s="2"/>
      <c r="E44" s="2"/>
      <c r="F44" s="2"/>
      <c r="G44" s="2"/>
      <c r="H44" s="2"/>
      <c r="I44" s="24"/>
      <c r="J44" s="127"/>
      <c r="K44" s="125">
        <v>2.5</v>
      </c>
      <c r="L44" s="2">
        <v>6</v>
      </c>
      <c r="M44" s="2">
        <v>66</v>
      </c>
      <c r="N44" s="2">
        <v>666</v>
      </c>
      <c r="O44" s="2">
        <v>6666</v>
      </c>
      <c r="P44" s="75">
        <v>100000</v>
      </c>
    </row>
    <row r="45" spans="1:16" x14ac:dyDescent="0.25">
      <c r="A45" s="76">
        <v>44323</v>
      </c>
      <c r="B45" s="2" t="s">
        <v>120</v>
      </c>
      <c r="C45" s="2" t="s">
        <v>121</v>
      </c>
      <c r="D45" s="2" t="s">
        <v>122</v>
      </c>
      <c r="E45" s="2" t="s">
        <v>123</v>
      </c>
      <c r="F45" s="2" t="s">
        <v>124</v>
      </c>
      <c r="G45" s="2" t="s">
        <v>125</v>
      </c>
      <c r="H45" s="2" t="s">
        <v>126</v>
      </c>
      <c r="I45" s="24"/>
      <c r="J45" s="38">
        <v>44323</v>
      </c>
      <c r="K45" s="125" t="s">
        <v>126</v>
      </c>
      <c r="L45" s="2" t="s">
        <v>127</v>
      </c>
      <c r="M45" s="2" t="s">
        <v>128</v>
      </c>
      <c r="N45" s="2" t="s">
        <v>129</v>
      </c>
      <c r="O45" s="2" t="s">
        <v>130</v>
      </c>
      <c r="P45" s="75" t="s">
        <v>131</v>
      </c>
    </row>
    <row r="46" spans="1:16" x14ac:dyDescent="0.25">
      <c r="A46" s="8"/>
      <c r="B46" s="2"/>
      <c r="C46" s="2"/>
      <c r="D46" s="2"/>
      <c r="E46" s="2"/>
      <c r="F46" s="2"/>
      <c r="G46" s="2"/>
      <c r="H46" s="2"/>
      <c r="I46" s="24"/>
      <c r="J46" s="127"/>
      <c r="K46" s="125">
        <v>2.5</v>
      </c>
      <c r="L46" s="2">
        <v>6</v>
      </c>
      <c r="M46" s="2">
        <v>66</v>
      </c>
      <c r="N46" s="2">
        <v>666</v>
      </c>
      <c r="O46" s="2">
        <v>6666</v>
      </c>
      <c r="P46" s="75">
        <v>100000</v>
      </c>
    </row>
    <row r="47" spans="1:16" x14ac:dyDescent="0.25">
      <c r="A47" s="76">
        <v>44330</v>
      </c>
      <c r="B47" s="2" t="s">
        <v>120</v>
      </c>
      <c r="C47" s="2" t="s">
        <v>121</v>
      </c>
      <c r="D47" s="2" t="s">
        <v>122</v>
      </c>
      <c r="E47" s="2" t="s">
        <v>123</v>
      </c>
      <c r="F47" s="2" t="s">
        <v>124</v>
      </c>
      <c r="G47" s="2" t="s">
        <v>125</v>
      </c>
      <c r="H47" s="2" t="s">
        <v>126</v>
      </c>
      <c r="I47" s="24"/>
      <c r="J47" s="38">
        <v>44330</v>
      </c>
      <c r="K47" s="125" t="s">
        <v>126</v>
      </c>
      <c r="L47" s="2" t="s">
        <v>127</v>
      </c>
      <c r="M47" s="2" t="s">
        <v>128</v>
      </c>
      <c r="N47" s="2" t="s">
        <v>129</v>
      </c>
      <c r="O47" s="2" t="s">
        <v>130</v>
      </c>
      <c r="P47" s="75" t="s">
        <v>131</v>
      </c>
    </row>
    <row r="48" spans="1:16" x14ac:dyDescent="0.25">
      <c r="A48" s="8"/>
      <c r="B48" s="2"/>
      <c r="C48" s="2"/>
      <c r="D48" s="2"/>
      <c r="E48" s="2"/>
      <c r="F48" s="2"/>
      <c r="G48" s="2"/>
      <c r="H48" s="2"/>
      <c r="I48" s="24"/>
      <c r="J48" s="127"/>
      <c r="K48" s="125">
        <v>2.5</v>
      </c>
      <c r="L48" s="2">
        <v>6</v>
      </c>
      <c r="M48" s="2">
        <v>66</v>
      </c>
      <c r="N48" s="2">
        <v>666</v>
      </c>
      <c r="O48" s="2">
        <v>6666</v>
      </c>
      <c r="P48" s="75">
        <v>100000</v>
      </c>
    </row>
    <row r="49" spans="1:16" x14ac:dyDescent="0.25">
      <c r="A49" s="76">
        <v>44337</v>
      </c>
      <c r="B49" s="2" t="s">
        <v>120</v>
      </c>
      <c r="C49" s="2" t="s">
        <v>121</v>
      </c>
      <c r="D49" s="2" t="s">
        <v>122</v>
      </c>
      <c r="E49" s="2" t="s">
        <v>123</v>
      </c>
      <c r="F49" s="2" t="s">
        <v>124</v>
      </c>
      <c r="G49" s="2" t="s">
        <v>125</v>
      </c>
      <c r="H49" s="2" t="s">
        <v>126</v>
      </c>
      <c r="I49" s="24"/>
      <c r="J49" s="38">
        <v>44337</v>
      </c>
      <c r="K49" s="125" t="s">
        <v>126</v>
      </c>
      <c r="L49" s="2" t="s">
        <v>127</v>
      </c>
      <c r="M49" s="2" t="s">
        <v>128</v>
      </c>
      <c r="N49" s="2" t="s">
        <v>129</v>
      </c>
      <c r="O49" s="2" t="s">
        <v>130</v>
      </c>
      <c r="P49" s="75" t="s">
        <v>131</v>
      </c>
    </row>
    <row r="50" spans="1:16" x14ac:dyDescent="0.25">
      <c r="A50" s="8"/>
      <c r="B50" s="2">
        <v>7.6</v>
      </c>
      <c r="C50" s="2"/>
      <c r="D50" s="2"/>
      <c r="E50" s="2"/>
      <c r="F50" s="2"/>
      <c r="G50" s="2"/>
      <c r="H50" s="2"/>
      <c r="I50" s="24"/>
      <c r="J50" s="127"/>
      <c r="K50" s="125">
        <v>2.5</v>
      </c>
      <c r="L50" s="2">
        <v>6</v>
      </c>
      <c r="M50" s="2">
        <v>66</v>
      </c>
      <c r="N50" s="2">
        <v>666</v>
      </c>
      <c r="O50" s="2">
        <v>6666</v>
      </c>
      <c r="P50" s="75">
        <v>100000</v>
      </c>
    </row>
    <row r="51" spans="1:16" x14ac:dyDescent="0.25">
      <c r="A51" s="76">
        <v>44344</v>
      </c>
      <c r="B51" s="2" t="s">
        <v>120</v>
      </c>
      <c r="C51" s="2" t="s">
        <v>121</v>
      </c>
      <c r="D51" s="2" t="s">
        <v>122</v>
      </c>
      <c r="E51" s="2" t="s">
        <v>123</v>
      </c>
      <c r="F51" s="2" t="s">
        <v>124</v>
      </c>
      <c r="G51" s="2" t="s">
        <v>125</v>
      </c>
      <c r="H51" s="2" t="s">
        <v>126</v>
      </c>
      <c r="I51" s="24"/>
      <c r="J51" s="38">
        <v>44344</v>
      </c>
      <c r="K51" s="125" t="s">
        <v>126</v>
      </c>
      <c r="L51" s="2" t="s">
        <v>127</v>
      </c>
      <c r="M51" s="2" t="s">
        <v>128</v>
      </c>
      <c r="N51" s="2" t="s">
        <v>129</v>
      </c>
      <c r="O51" s="2" t="s">
        <v>130</v>
      </c>
      <c r="P51" s="75" t="s">
        <v>131</v>
      </c>
    </row>
    <row r="52" spans="1:16" x14ac:dyDescent="0.25">
      <c r="A52" s="8"/>
      <c r="B52" s="2"/>
      <c r="C52" s="2">
        <v>7.9</v>
      </c>
      <c r="D52" s="2"/>
      <c r="E52" s="2"/>
      <c r="F52" s="2">
        <v>16.899999999999999</v>
      </c>
      <c r="G52" s="2"/>
      <c r="H52" s="2"/>
      <c r="I52" s="24"/>
      <c r="J52" s="127"/>
      <c r="K52" s="125">
        <v>2.5</v>
      </c>
      <c r="L52" s="2">
        <v>6</v>
      </c>
      <c r="M52" s="2">
        <v>66</v>
      </c>
      <c r="N52" s="2">
        <v>666</v>
      </c>
      <c r="O52" s="2">
        <v>6666</v>
      </c>
      <c r="P52" s="75">
        <v>100000</v>
      </c>
    </row>
    <row r="53" spans="1:16" x14ac:dyDescent="0.25">
      <c r="A53" s="76">
        <v>44351</v>
      </c>
      <c r="B53" s="2" t="s">
        <v>120</v>
      </c>
      <c r="C53" s="2" t="s">
        <v>121</v>
      </c>
      <c r="D53" s="2" t="s">
        <v>122</v>
      </c>
      <c r="E53" s="2" t="s">
        <v>123</v>
      </c>
      <c r="F53" s="2" t="s">
        <v>124</v>
      </c>
      <c r="G53" s="2" t="s">
        <v>125</v>
      </c>
      <c r="H53" s="2" t="s">
        <v>126</v>
      </c>
      <c r="I53" s="24"/>
      <c r="J53" s="38">
        <v>44351</v>
      </c>
      <c r="K53" s="125" t="s">
        <v>126</v>
      </c>
      <c r="L53" s="2" t="s">
        <v>127</v>
      </c>
      <c r="M53" s="2" t="s">
        <v>128</v>
      </c>
      <c r="N53" s="2" t="s">
        <v>129</v>
      </c>
      <c r="O53" s="2" t="s">
        <v>130</v>
      </c>
      <c r="P53" s="75" t="s">
        <v>131</v>
      </c>
    </row>
    <row r="54" spans="1:16" ht="15.75" thickBot="1" x14ac:dyDescent="0.3">
      <c r="A54" s="76"/>
      <c r="B54" s="2">
        <v>8</v>
      </c>
      <c r="C54" s="2"/>
      <c r="D54" s="2"/>
      <c r="E54" s="2"/>
      <c r="F54" s="2"/>
      <c r="G54" s="2"/>
      <c r="H54" s="2"/>
      <c r="I54" s="24"/>
      <c r="J54" s="38"/>
      <c r="K54" s="128">
        <v>2.5</v>
      </c>
      <c r="L54" s="78">
        <v>6</v>
      </c>
      <c r="M54" s="78">
        <v>66</v>
      </c>
      <c r="N54" s="78">
        <v>666</v>
      </c>
      <c r="O54" s="78">
        <v>6666</v>
      </c>
      <c r="P54" s="79">
        <v>100000</v>
      </c>
    </row>
    <row r="55" spans="1:16" ht="15.75" thickBot="1" x14ac:dyDescent="0.3">
      <c r="A55" s="118"/>
      <c r="B55" s="119"/>
      <c r="C55" s="119"/>
      <c r="D55" s="119"/>
      <c r="E55" s="119"/>
      <c r="F55" s="119"/>
      <c r="G55" s="119"/>
      <c r="H55" s="119"/>
      <c r="I55" s="24"/>
      <c r="J55" s="170"/>
      <c r="K55" s="133"/>
      <c r="L55" s="134"/>
      <c r="M55" s="134"/>
      <c r="N55" s="134"/>
      <c r="O55" s="134"/>
      <c r="P55" s="135"/>
    </row>
    <row r="56" spans="1:16" x14ac:dyDescent="0.25">
      <c r="A56" s="72">
        <v>44358</v>
      </c>
      <c r="B56" s="73" t="s">
        <v>120</v>
      </c>
      <c r="C56" s="73" t="s">
        <v>121</v>
      </c>
      <c r="D56" s="73" t="s">
        <v>122</v>
      </c>
      <c r="E56" s="73" t="s">
        <v>123</v>
      </c>
      <c r="F56" s="73" t="s">
        <v>124</v>
      </c>
      <c r="G56" s="73" t="s">
        <v>125</v>
      </c>
      <c r="H56" s="74" t="s">
        <v>126</v>
      </c>
      <c r="I56" s="24"/>
      <c r="J56" s="34">
        <v>44358</v>
      </c>
      <c r="K56" s="169" t="s">
        <v>126</v>
      </c>
      <c r="L56" s="73" t="s">
        <v>127</v>
      </c>
      <c r="M56" s="73" t="s">
        <v>128</v>
      </c>
      <c r="N56" s="73" t="s">
        <v>129</v>
      </c>
      <c r="O56" s="73" t="s">
        <v>130</v>
      </c>
      <c r="P56" s="74" t="s">
        <v>131</v>
      </c>
    </row>
    <row r="57" spans="1:16" ht="15.75" thickBot="1" x14ac:dyDescent="0.3">
      <c r="A57" s="8"/>
      <c r="B57" s="2">
        <v>8</v>
      </c>
      <c r="C57" s="2"/>
      <c r="D57" s="2"/>
      <c r="E57" s="2"/>
      <c r="F57" s="2"/>
      <c r="G57" s="2"/>
      <c r="H57" s="75"/>
      <c r="I57" s="24"/>
      <c r="J57" s="160"/>
      <c r="K57" s="117">
        <v>2.5</v>
      </c>
      <c r="L57" s="2">
        <v>6</v>
      </c>
      <c r="M57" s="2">
        <v>66</v>
      </c>
      <c r="N57" s="2">
        <v>666</v>
      </c>
      <c r="O57" s="2">
        <v>6666</v>
      </c>
      <c r="P57" s="75">
        <v>100000</v>
      </c>
    </row>
    <row r="58" spans="1:16" ht="14.25" customHeight="1" x14ac:dyDescent="0.25">
      <c r="A58" s="76">
        <v>44365</v>
      </c>
      <c r="B58" s="2" t="s">
        <v>120</v>
      </c>
      <c r="C58" s="2" t="s">
        <v>121</v>
      </c>
      <c r="D58" s="2" t="s">
        <v>122</v>
      </c>
      <c r="E58" s="2" t="s">
        <v>123</v>
      </c>
      <c r="F58" s="2" t="s">
        <v>124</v>
      </c>
      <c r="G58" s="2" t="s">
        <v>125</v>
      </c>
      <c r="H58" s="75" t="s">
        <v>126</v>
      </c>
      <c r="I58" s="24"/>
      <c r="J58" s="35">
        <v>44365</v>
      </c>
      <c r="K58" s="169" t="s">
        <v>126</v>
      </c>
      <c r="L58" s="73" t="s">
        <v>127</v>
      </c>
      <c r="M58" s="73" t="s">
        <v>128</v>
      </c>
      <c r="N58" s="73" t="s">
        <v>129</v>
      </c>
      <c r="O58" s="73" t="s">
        <v>130</v>
      </c>
      <c r="P58" s="74" t="s">
        <v>131</v>
      </c>
    </row>
    <row r="59" spans="1:16" ht="15.75" thickBot="1" x14ac:dyDescent="0.3">
      <c r="A59" s="8"/>
      <c r="B59" s="2"/>
      <c r="C59" s="2"/>
      <c r="D59" s="2"/>
      <c r="E59" s="2"/>
      <c r="F59" s="2"/>
      <c r="G59" s="2"/>
      <c r="H59" s="75"/>
      <c r="I59" s="24"/>
      <c r="J59" s="160"/>
      <c r="K59" s="117">
        <v>2.5</v>
      </c>
      <c r="L59" s="2">
        <v>6</v>
      </c>
      <c r="M59" s="2">
        <v>66</v>
      </c>
      <c r="N59" s="2">
        <v>666</v>
      </c>
      <c r="O59" s="2">
        <v>6666</v>
      </c>
      <c r="P59" s="75">
        <v>100000</v>
      </c>
    </row>
    <row r="60" spans="1:16" x14ac:dyDescent="0.25">
      <c r="A60" s="76">
        <v>44372</v>
      </c>
      <c r="B60" s="2" t="s">
        <v>120</v>
      </c>
      <c r="C60" s="2" t="s">
        <v>121</v>
      </c>
      <c r="D60" s="2" t="s">
        <v>122</v>
      </c>
      <c r="E60" s="2" t="s">
        <v>123</v>
      </c>
      <c r="F60" s="2" t="s">
        <v>124</v>
      </c>
      <c r="G60" s="2" t="s">
        <v>125</v>
      </c>
      <c r="H60" s="75" t="s">
        <v>126</v>
      </c>
      <c r="I60" s="24"/>
      <c r="J60" s="35">
        <v>44372</v>
      </c>
      <c r="K60" s="169" t="s">
        <v>126</v>
      </c>
      <c r="L60" s="73" t="s">
        <v>127</v>
      </c>
      <c r="M60" s="73" t="s">
        <v>128</v>
      </c>
      <c r="N60" s="73" t="s">
        <v>129</v>
      </c>
      <c r="O60" s="73" t="s">
        <v>130</v>
      </c>
      <c r="P60" s="74" t="s">
        <v>131</v>
      </c>
    </row>
    <row r="61" spans="1:16" ht="15.75" thickBot="1" x14ac:dyDescent="0.3">
      <c r="A61" s="8"/>
      <c r="B61" s="2"/>
      <c r="C61" s="2">
        <v>10.9</v>
      </c>
      <c r="D61" s="2"/>
      <c r="E61" s="2"/>
      <c r="F61" s="2"/>
      <c r="G61" s="2"/>
      <c r="H61" s="75"/>
      <c r="I61" s="24"/>
      <c r="J61" s="160"/>
      <c r="K61" s="117">
        <v>2.5</v>
      </c>
      <c r="L61" s="2">
        <v>6</v>
      </c>
      <c r="M61" s="2">
        <v>66</v>
      </c>
      <c r="N61" s="2">
        <v>666</v>
      </c>
      <c r="O61" s="2">
        <v>6666</v>
      </c>
      <c r="P61" s="75">
        <v>100000</v>
      </c>
    </row>
    <row r="62" spans="1:16" x14ac:dyDescent="0.25">
      <c r="A62" s="76">
        <v>44379</v>
      </c>
      <c r="B62" s="2" t="s">
        <v>120</v>
      </c>
      <c r="C62" s="2" t="s">
        <v>121</v>
      </c>
      <c r="D62" s="2" t="s">
        <v>122</v>
      </c>
      <c r="E62" s="2" t="s">
        <v>123</v>
      </c>
      <c r="F62" s="2" t="s">
        <v>124</v>
      </c>
      <c r="G62" s="2" t="s">
        <v>125</v>
      </c>
      <c r="H62" s="75" t="s">
        <v>126</v>
      </c>
      <c r="I62" s="24"/>
      <c r="J62" s="35">
        <v>44379</v>
      </c>
      <c r="K62" s="169" t="s">
        <v>126</v>
      </c>
      <c r="L62" s="73" t="s">
        <v>127</v>
      </c>
      <c r="M62" s="73" t="s">
        <v>128</v>
      </c>
      <c r="N62" s="73" t="s">
        <v>129</v>
      </c>
      <c r="O62" s="73" t="s">
        <v>130</v>
      </c>
      <c r="P62" s="74" t="s">
        <v>131</v>
      </c>
    </row>
    <row r="63" spans="1:16" ht="15.75" thickBot="1" x14ac:dyDescent="0.3">
      <c r="A63" s="8"/>
      <c r="B63" s="2">
        <v>7.6</v>
      </c>
      <c r="C63" s="2"/>
      <c r="D63" s="2"/>
      <c r="E63" s="2"/>
      <c r="F63" s="2"/>
      <c r="G63" s="2"/>
      <c r="H63" s="75"/>
      <c r="I63" s="24"/>
      <c r="J63" s="160"/>
      <c r="K63" s="117">
        <v>2.5</v>
      </c>
      <c r="L63" s="2">
        <v>6</v>
      </c>
      <c r="M63" s="2">
        <v>66</v>
      </c>
      <c r="N63" s="2">
        <v>666</v>
      </c>
      <c r="O63" s="2">
        <v>6666</v>
      </c>
      <c r="P63" s="75">
        <v>100000</v>
      </c>
    </row>
    <row r="64" spans="1:16" x14ac:dyDescent="0.25">
      <c r="A64" s="76">
        <v>44386</v>
      </c>
      <c r="B64" s="2" t="s">
        <v>120</v>
      </c>
      <c r="C64" s="2" t="s">
        <v>121</v>
      </c>
      <c r="D64" s="2" t="s">
        <v>122</v>
      </c>
      <c r="E64" s="2" t="s">
        <v>123</v>
      </c>
      <c r="F64" s="2" t="s">
        <v>124</v>
      </c>
      <c r="G64" s="2" t="s">
        <v>125</v>
      </c>
      <c r="H64" s="75" t="s">
        <v>126</v>
      </c>
      <c r="I64" s="24"/>
      <c r="J64" s="35">
        <v>44386</v>
      </c>
      <c r="K64" s="169" t="s">
        <v>126</v>
      </c>
      <c r="L64" s="73" t="s">
        <v>127</v>
      </c>
      <c r="M64" s="73" t="s">
        <v>128</v>
      </c>
      <c r="N64" s="73" t="s">
        <v>129</v>
      </c>
      <c r="O64" s="73" t="s">
        <v>130</v>
      </c>
      <c r="P64" s="74" t="s">
        <v>131</v>
      </c>
    </row>
    <row r="65" spans="1:16" ht="15.75" thickBot="1" x14ac:dyDescent="0.3">
      <c r="A65" s="8"/>
      <c r="B65" s="2">
        <v>7.8</v>
      </c>
      <c r="C65" s="2">
        <v>12.3</v>
      </c>
      <c r="D65" s="2"/>
      <c r="E65" s="2"/>
      <c r="F65" s="2"/>
      <c r="G65" s="2"/>
      <c r="H65" s="75"/>
      <c r="I65" s="24"/>
      <c r="J65" s="160"/>
      <c r="K65" s="117">
        <v>2.5</v>
      </c>
      <c r="L65" s="2">
        <v>6</v>
      </c>
      <c r="M65" s="2">
        <v>66</v>
      </c>
      <c r="N65" s="2">
        <v>666</v>
      </c>
      <c r="O65" s="2">
        <v>6666</v>
      </c>
      <c r="P65" s="75">
        <v>100000</v>
      </c>
    </row>
    <row r="66" spans="1:16" x14ac:dyDescent="0.25">
      <c r="A66" s="76">
        <v>44393</v>
      </c>
      <c r="B66" s="2" t="s">
        <v>120</v>
      </c>
      <c r="C66" s="2" t="s">
        <v>121</v>
      </c>
      <c r="D66" s="2" t="s">
        <v>122</v>
      </c>
      <c r="E66" s="2" t="s">
        <v>123</v>
      </c>
      <c r="F66" s="2" t="s">
        <v>124</v>
      </c>
      <c r="G66" s="2" t="s">
        <v>125</v>
      </c>
      <c r="H66" s="75" t="s">
        <v>126</v>
      </c>
      <c r="I66" s="24"/>
      <c r="J66" s="35">
        <v>44393</v>
      </c>
      <c r="K66" s="169" t="s">
        <v>126</v>
      </c>
      <c r="L66" s="73" t="s">
        <v>127</v>
      </c>
      <c r="M66" s="73" t="s">
        <v>128</v>
      </c>
      <c r="N66" s="73" t="s">
        <v>129</v>
      </c>
      <c r="O66" s="73" t="s">
        <v>130</v>
      </c>
      <c r="P66" s="74" t="s">
        <v>131</v>
      </c>
    </row>
    <row r="67" spans="1:16" ht="15.75" thickBot="1" x14ac:dyDescent="0.3">
      <c r="A67" s="8"/>
      <c r="B67" s="2">
        <v>7.7</v>
      </c>
      <c r="C67" s="2"/>
      <c r="D67" s="2"/>
      <c r="E67" s="2"/>
      <c r="F67" s="2"/>
      <c r="G67" s="2"/>
      <c r="H67" s="75"/>
      <c r="I67" s="24"/>
      <c r="J67" s="160"/>
      <c r="K67" s="117">
        <v>2.5</v>
      </c>
      <c r="L67" s="2">
        <v>6</v>
      </c>
      <c r="M67" s="2">
        <v>66</v>
      </c>
      <c r="N67" s="2">
        <v>666</v>
      </c>
      <c r="O67" s="2">
        <v>6666</v>
      </c>
      <c r="P67" s="75">
        <v>100000</v>
      </c>
    </row>
    <row r="68" spans="1:16" x14ac:dyDescent="0.25">
      <c r="A68" s="76">
        <v>44400</v>
      </c>
      <c r="B68" s="2" t="s">
        <v>120</v>
      </c>
      <c r="C68" s="2" t="s">
        <v>121</v>
      </c>
      <c r="D68" s="2" t="s">
        <v>122</v>
      </c>
      <c r="E68" s="2" t="s">
        <v>123</v>
      </c>
      <c r="F68" s="2" t="s">
        <v>124</v>
      </c>
      <c r="G68" s="2" t="s">
        <v>125</v>
      </c>
      <c r="H68" s="75" t="s">
        <v>126</v>
      </c>
      <c r="I68" s="24"/>
      <c r="J68" s="35">
        <v>44400</v>
      </c>
      <c r="K68" s="169" t="s">
        <v>126</v>
      </c>
      <c r="L68" s="73" t="s">
        <v>127</v>
      </c>
      <c r="M68" s="73" t="s">
        <v>128</v>
      </c>
      <c r="N68" s="73" t="s">
        <v>129</v>
      </c>
      <c r="O68" s="73" t="s">
        <v>130</v>
      </c>
      <c r="P68" s="74" t="s">
        <v>131</v>
      </c>
    </row>
    <row r="69" spans="1:16" ht="15.75" thickBot="1" x14ac:dyDescent="0.3">
      <c r="A69" s="8"/>
      <c r="B69" s="2"/>
      <c r="C69" s="2"/>
      <c r="D69" s="2"/>
      <c r="E69" s="2"/>
      <c r="F69" s="2"/>
      <c r="G69" s="2"/>
      <c r="H69" s="75"/>
      <c r="I69" s="24"/>
      <c r="J69" s="160"/>
      <c r="K69" s="117">
        <v>2.5</v>
      </c>
      <c r="L69" s="2">
        <v>6</v>
      </c>
      <c r="M69" s="2">
        <v>66</v>
      </c>
      <c r="N69" s="2">
        <v>666</v>
      </c>
      <c r="O69" s="2">
        <v>6666</v>
      </c>
      <c r="P69" s="75">
        <v>100000</v>
      </c>
    </row>
    <row r="70" spans="1:16" x14ac:dyDescent="0.25">
      <c r="A70" s="76">
        <v>44407</v>
      </c>
      <c r="B70" s="2" t="s">
        <v>120</v>
      </c>
      <c r="C70" s="2" t="s">
        <v>121</v>
      </c>
      <c r="D70" s="2" t="s">
        <v>122</v>
      </c>
      <c r="E70" s="2" t="s">
        <v>123</v>
      </c>
      <c r="F70" s="2" t="s">
        <v>124</v>
      </c>
      <c r="G70" s="2" t="s">
        <v>125</v>
      </c>
      <c r="H70" s="75" t="s">
        <v>126</v>
      </c>
      <c r="I70" s="24"/>
      <c r="J70" s="35">
        <v>44407</v>
      </c>
      <c r="K70" s="169" t="s">
        <v>126</v>
      </c>
      <c r="L70" s="73" t="s">
        <v>127</v>
      </c>
      <c r="M70" s="73" t="s">
        <v>128</v>
      </c>
      <c r="N70" s="73" t="s">
        <v>129</v>
      </c>
      <c r="O70" s="73" t="s">
        <v>130</v>
      </c>
      <c r="P70" s="74" t="s">
        <v>131</v>
      </c>
    </row>
    <row r="71" spans="1:16" ht="15.75" thickBot="1" x14ac:dyDescent="0.3">
      <c r="A71" s="8"/>
      <c r="B71" s="2">
        <v>9.1</v>
      </c>
      <c r="C71" s="2">
        <v>11.2</v>
      </c>
      <c r="D71" s="2"/>
      <c r="E71" s="2"/>
      <c r="F71" s="2"/>
      <c r="G71" s="2"/>
      <c r="H71" s="75"/>
      <c r="I71" s="24"/>
      <c r="J71" s="160"/>
      <c r="K71" s="117">
        <v>2.5</v>
      </c>
      <c r="L71" s="2">
        <v>6</v>
      </c>
      <c r="M71" s="2">
        <v>66</v>
      </c>
      <c r="N71" s="2">
        <v>666</v>
      </c>
      <c r="O71" s="2">
        <v>6666</v>
      </c>
      <c r="P71" s="75">
        <v>100000</v>
      </c>
    </row>
    <row r="72" spans="1:16" x14ac:dyDescent="0.25">
      <c r="A72" s="76">
        <v>44414</v>
      </c>
      <c r="B72" s="2" t="s">
        <v>120</v>
      </c>
      <c r="C72" s="2" t="s">
        <v>121</v>
      </c>
      <c r="D72" s="2" t="s">
        <v>122</v>
      </c>
      <c r="E72" s="2" t="s">
        <v>123</v>
      </c>
      <c r="F72" s="2" t="s">
        <v>124</v>
      </c>
      <c r="G72" s="2" t="s">
        <v>125</v>
      </c>
      <c r="H72" s="75" t="s">
        <v>126</v>
      </c>
      <c r="I72" s="24"/>
      <c r="J72" s="35">
        <v>44414</v>
      </c>
      <c r="K72" s="169" t="s">
        <v>126</v>
      </c>
      <c r="L72" s="73" t="s">
        <v>127</v>
      </c>
      <c r="M72" s="73" t="s">
        <v>128</v>
      </c>
      <c r="N72" s="73" t="s">
        <v>129</v>
      </c>
      <c r="O72" s="73" t="s">
        <v>130</v>
      </c>
      <c r="P72" s="74" t="s">
        <v>131</v>
      </c>
    </row>
    <row r="73" spans="1:16" ht="15.75" thickBot="1" x14ac:dyDescent="0.3">
      <c r="A73" s="8"/>
      <c r="B73" s="2">
        <v>7.7</v>
      </c>
      <c r="C73" s="2"/>
      <c r="D73" s="2"/>
      <c r="E73" s="2"/>
      <c r="F73" s="2"/>
      <c r="G73" s="2"/>
      <c r="H73" s="75"/>
      <c r="I73" s="24"/>
      <c r="J73" s="160"/>
      <c r="K73" s="117">
        <v>2.5</v>
      </c>
      <c r="L73" s="2">
        <v>6</v>
      </c>
      <c r="M73" s="2">
        <v>66</v>
      </c>
      <c r="N73" s="2">
        <v>666</v>
      </c>
      <c r="O73" s="2">
        <v>6666</v>
      </c>
      <c r="P73" s="75">
        <v>100000</v>
      </c>
    </row>
    <row r="74" spans="1:16" x14ac:dyDescent="0.25">
      <c r="A74" s="76">
        <v>44421</v>
      </c>
      <c r="B74" s="2" t="s">
        <v>120</v>
      </c>
      <c r="C74" s="2" t="s">
        <v>121</v>
      </c>
      <c r="D74" s="2" t="s">
        <v>122</v>
      </c>
      <c r="E74" s="2" t="s">
        <v>123</v>
      </c>
      <c r="F74" s="2" t="s">
        <v>124</v>
      </c>
      <c r="G74" s="2" t="s">
        <v>125</v>
      </c>
      <c r="H74" s="75" t="s">
        <v>126</v>
      </c>
      <c r="I74" s="24"/>
      <c r="J74" s="35">
        <v>44421</v>
      </c>
      <c r="K74" s="169" t="s">
        <v>126</v>
      </c>
      <c r="L74" s="73" t="s">
        <v>127</v>
      </c>
      <c r="M74" s="73" t="s">
        <v>128</v>
      </c>
      <c r="N74" s="73" t="s">
        <v>129</v>
      </c>
      <c r="O74" s="73" t="s">
        <v>130</v>
      </c>
      <c r="P74" s="74" t="s">
        <v>131</v>
      </c>
    </row>
    <row r="75" spans="1:16" ht="15.75" thickBot="1" x14ac:dyDescent="0.3">
      <c r="A75" s="8"/>
      <c r="B75" s="2">
        <v>8.9</v>
      </c>
      <c r="C75" s="2">
        <v>11.8</v>
      </c>
      <c r="D75" s="2"/>
      <c r="E75" s="2"/>
      <c r="F75" s="2"/>
      <c r="G75" s="2"/>
      <c r="H75" s="75"/>
      <c r="I75" s="24"/>
      <c r="J75" s="160"/>
      <c r="K75" s="117">
        <v>2.5</v>
      </c>
      <c r="L75" s="2">
        <v>6</v>
      </c>
      <c r="M75" s="2">
        <v>66</v>
      </c>
      <c r="N75" s="2">
        <v>666</v>
      </c>
      <c r="O75" s="2">
        <v>6666</v>
      </c>
      <c r="P75" s="75">
        <v>100000</v>
      </c>
    </row>
    <row r="76" spans="1:16" x14ac:dyDescent="0.25">
      <c r="A76" s="76">
        <v>44428</v>
      </c>
      <c r="B76" s="2" t="s">
        <v>120</v>
      </c>
      <c r="C76" s="2" t="s">
        <v>121</v>
      </c>
      <c r="D76" s="2" t="s">
        <v>122</v>
      </c>
      <c r="E76" s="2" t="s">
        <v>123</v>
      </c>
      <c r="F76" s="2" t="s">
        <v>124</v>
      </c>
      <c r="G76" s="2" t="s">
        <v>125</v>
      </c>
      <c r="H76" s="75" t="s">
        <v>126</v>
      </c>
      <c r="I76" s="24"/>
      <c r="J76" s="35">
        <v>44428</v>
      </c>
      <c r="K76" s="169" t="s">
        <v>126</v>
      </c>
      <c r="L76" s="73" t="s">
        <v>127</v>
      </c>
      <c r="M76" s="73" t="s">
        <v>128</v>
      </c>
      <c r="N76" s="73" t="s">
        <v>129</v>
      </c>
      <c r="O76" s="73" t="s">
        <v>130</v>
      </c>
      <c r="P76" s="74" t="s">
        <v>131</v>
      </c>
    </row>
    <row r="77" spans="1:16" ht="15.75" thickBot="1" x14ac:dyDescent="0.3">
      <c r="A77" s="8"/>
      <c r="B77" s="2">
        <v>9</v>
      </c>
      <c r="C77" s="2">
        <v>12.8</v>
      </c>
      <c r="D77" s="2"/>
      <c r="E77" s="2"/>
      <c r="F77" s="2"/>
      <c r="G77" s="2"/>
      <c r="H77" s="75"/>
      <c r="I77" s="24"/>
      <c r="J77" s="160"/>
      <c r="K77" s="117">
        <v>2.5</v>
      </c>
      <c r="L77" s="2">
        <v>6</v>
      </c>
      <c r="M77" s="2">
        <v>66</v>
      </c>
      <c r="N77" s="2">
        <v>666</v>
      </c>
      <c r="O77" s="2">
        <v>6666</v>
      </c>
      <c r="P77" s="75">
        <v>100000</v>
      </c>
    </row>
    <row r="78" spans="1:16" x14ac:dyDescent="0.25">
      <c r="A78" s="76">
        <v>44435</v>
      </c>
      <c r="B78" s="2" t="s">
        <v>120</v>
      </c>
      <c r="C78" s="2" t="s">
        <v>121</v>
      </c>
      <c r="D78" s="2" t="s">
        <v>122</v>
      </c>
      <c r="E78" s="2" t="s">
        <v>123</v>
      </c>
      <c r="F78" s="2" t="s">
        <v>124</v>
      </c>
      <c r="G78" s="2" t="s">
        <v>125</v>
      </c>
      <c r="H78" s="75" t="s">
        <v>126</v>
      </c>
      <c r="I78" s="24"/>
      <c r="J78" s="35">
        <v>44435</v>
      </c>
      <c r="K78" s="169" t="s">
        <v>126</v>
      </c>
      <c r="L78" s="73" t="s">
        <v>127</v>
      </c>
      <c r="M78" s="73" t="s">
        <v>128</v>
      </c>
      <c r="N78" s="73" t="s">
        <v>129</v>
      </c>
      <c r="O78" s="73" t="s">
        <v>130</v>
      </c>
      <c r="P78" s="74" t="s">
        <v>131</v>
      </c>
    </row>
    <row r="79" spans="1:16" ht="15.75" thickBot="1" x14ac:dyDescent="0.3">
      <c r="A79" s="8"/>
      <c r="B79" s="2">
        <v>8.1</v>
      </c>
      <c r="C79" s="2"/>
      <c r="D79" s="2"/>
      <c r="E79" s="2"/>
      <c r="F79" s="2"/>
      <c r="G79" s="2"/>
      <c r="H79" s="75"/>
      <c r="I79" s="24"/>
      <c r="J79" s="160"/>
      <c r="K79" s="117">
        <v>2.5</v>
      </c>
      <c r="L79" s="2">
        <v>6</v>
      </c>
      <c r="M79" s="2">
        <v>66</v>
      </c>
      <c r="N79" s="2">
        <v>666</v>
      </c>
      <c r="O79" s="2">
        <v>6666</v>
      </c>
      <c r="P79" s="75">
        <v>100000</v>
      </c>
    </row>
    <row r="80" spans="1:16" x14ac:dyDescent="0.25">
      <c r="A80" s="76">
        <v>44442</v>
      </c>
      <c r="B80" s="2" t="s">
        <v>125</v>
      </c>
      <c r="C80" s="2" t="s">
        <v>126</v>
      </c>
      <c r="D80" s="2" t="s">
        <v>127</v>
      </c>
      <c r="E80" s="2" t="s">
        <v>128</v>
      </c>
      <c r="F80" s="2" t="s">
        <v>129</v>
      </c>
      <c r="G80" s="2" t="s">
        <v>130</v>
      </c>
      <c r="H80" s="75" t="s">
        <v>131</v>
      </c>
      <c r="I80" s="24"/>
      <c r="J80" s="35">
        <v>44442</v>
      </c>
      <c r="K80" s="169" t="s">
        <v>126</v>
      </c>
      <c r="L80" s="73" t="s">
        <v>127</v>
      </c>
      <c r="M80" s="73" t="s">
        <v>128</v>
      </c>
      <c r="N80" s="73" t="s">
        <v>129</v>
      </c>
      <c r="O80" s="73" t="s">
        <v>130</v>
      </c>
      <c r="P80" s="74" t="s">
        <v>131</v>
      </c>
    </row>
    <row r="81" spans="1:16" ht="15.75" thickBot="1" x14ac:dyDescent="0.3">
      <c r="A81" s="8"/>
      <c r="B81" s="2">
        <v>5</v>
      </c>
      <c r="C81" s="2">
        <v>17</v>
      </c>
      <c r="D81" s="2">
        <v>77</v>
      </c>
      <c r="E81" s="1" t="s">
        <v>138</v>
      </c>
      <c r="F81" s="1" t="s">
        <v>137</v>
      </c>
      <c r="G81" s="1" t="s">
        <v>135</v>
      </c>
      <c r="H81" s="126" t="s">
        <v>140</v>
      </c>
      <c r="I81" s="24"/>
      <c r="J81" s="160"/>
      <c r="K81" s="117">
        <v>2.5</v>
      </c>
      <c r="L81" s="2">
        <v>6</v>
      </c>
      <c r="M81" s="2">
        <v>66</v>
      </c>
      <c r="N81" s="2">
        <v>666</v>
      </c>
      <c r="O81" s="2">
        <v>6666</v>
      </c>
      <c r="P81" s="75">
        <v>100000</v>
      </c>
    </row>
    <row r="82" spans="1:16" x14ac:dyDescent="0.25">
      <c r="A82" s="76">
        <v>44449</v>
      </c>
      <c r="B82" s="2" t="s">
        <v>120</v>
      </c>
      <c r="C82" s="2" t="s">
        <v>121</v>
      </c>
      <c r="D82" s="2" t="s">
        <v>122</v>
      </c>
      <c r="E82" s="2" t="s">
        <v>123</v>
      </c>
      <c r="F82" s="2" t="s">
        <v>124</v>
      </c>
      <c r="G82" s="2" t="s">
        <v>127</v>
      </c>
      <c r="H82" s="75" t="s">
        <v>128</v>
      </c>
      <c r="I82" s="24"/>
      <c r="J82" s="35">
        <v>44449</v>
      </c>
      <c r="K82" s="169" t="s">
        <v>126</v>
      </c>
      <c r="L82" s="73" t="s">
        <v>127</v>
      </c>
      <c r="M82" s="73" t="s">
        <v>128</v>
      </c>
      <c r="N82" s="73" t="s">
        <v>129</v>
      </c>
      <c r="O82" s="73" t="s">
        <v>130</v>
      </c>
      <c r="P82" s="74" t="s">
        <v>131</v>
      </c>
    </row>
    <row r="83" spans="1:16" ht="15.75" thickBot="1" x14ac:dyDescent="0.3">
      <c r="A83" s="8"/>
      <c r="B83" s="2">
        <v>5</v>
      </c>
      <c r="C83" s="2">
        <v>17</v>
      </c>
      <c r="D83" s="2">
        <v>77</v>
      </c>
      <c r="E83" s="1" t="s">
        <v>138</v>
      </c>
      <c r="F83" s="1" t="s">
        <v>137</v>
      </c>
      <c r="G83" s="1" t="s">
        <v>135</v>
      </c>
      <c r="H83" s="126" t="s">
        <v>140</v>
      </c>
      <c r="I83" s="130"/>
      <c r="J83" s="160"/>
      <c r="K83" s="117">
        <v>2.5</v>
      </c>
      <c r="L83" s="2">
        <v>6</v>
      </c>
      <c r="M83" s="2">
        <v>66</v>
      </c>
      <c r="N83" s="2">
        <v>666</v>
      </c>
      <c r="O83" s="2">
        <v>6666</v>
      </c>
      <c r="P83" s="75">
        <v>100000</v>
      </c>
    </row>
    <row r="84" spans="1:16" x14ac:dyDescent="0.25">
      <c r="A84" s="76">
        <v>44456</v>
      </c>
      <c r="B84" s="2" t="s">
        <v>120</v>
      </c>
      <c r="C84" s="2" t="s">
        <v>121</v>
      </c>
      <c r="D84" s="2" t="s">
        <v>122</v>
      </c>
      <c r="E84" s="2" t="s">
        <v>123</v>
      </c>
      <c r="F84" s="2" t="s">
        <v>124</v>
      </c>
      <c r="G84" s="2" t="s">
        <v>125</v>
      </c>
      <c r="H84" s="75">
        <v>249.1</v>
      </c>
      <c r="I84" s="24"/>
      <c r="J84" s="35">
        <v>44456</v>
      </c>
      <c r="K84" s="169" t="s">
        <v>126</v>
      </c>
      <c r="L84" s="73" t="s">
        <v>127</v>
      </c>
      <c r="M84" s="73" t="s">
        <v>128</v>
      </c>
      <c r="N84" s="73" t="s">
        <v>129</v>
      </c>
      <c r="O84" s="73" t="s">
        <v>130</v>
      </c>
      <c r="P84" s="74" t="s">
        <v>131</v>
      </c>
    </row>
    <row r="85" spans="1:16" ht="15.75" thickBot="1" x14ac:dyDescent="0.3">
      <c r="A85" s="8"/>
      <c r="B85" s="2">
        <v>5</v>
      </c>
      <c r="C85" s="2">
        <v>17</v>
      </c>
      <c r="D85" s="2">
        <v>77</v>
      </c>
      <c r="E85" s="1" t="s">
        <v>138</v>
      </c>
      <c r="F85" s="1" t="s">
        <v>137</v>
      </c>
      <c r="G85" s="1" t="s">
        <v>135</v>
      </c>
      <c r="H85" s="126" t="s">
        <v>142</v>
      </c>
      <c r="I85" s="24"/>
      <c r="J85" s="160"/>
      <c r="K85" s="117">
        <v>2.5</v>
      </c>
      <c r="L85" s="2">
        <v>6</v>
      </c>
      <c r="M85" s="2">
        <v>66</v>
      </c>
      <c r="N85" s="2">
        <v>666</v>
      </c>
      <c r="O85" s="2">
        <v>6666</v>
      </c>
      <c r="P85" s="75">
        <v>100000</v>
      </c>
    </row>
    <row r="86" spans="1:16" x14ac:dyDescent="0.25">
      <c r="A86" s="76">
        <v>44463</v>
      </c>
      <c r="B86" s="2" t="s">
        <v>120</v>
      </c>
      <c r="C86" s="2" t="s">
        <v>121</v>
      </c>
      <c r="D86" s="2" t="s">
        <v>122</v>
      </c>
      <c r="E86" s="2" t="s">
        <v>123</v>
      </c>
      <c r="F86" s="2" t="s">
        <v>124</v>
      </c>
      <c r="G86" s="2" t="s">
        <v>125</v>
      </c>
      <c r="H86" s="75" t="s">
        <v>126</v>
      </c>
      <c r="I86" s="24"/>
      <c r="J86" s="35">
        <v>44463</v>
      </c>
      <c r="K86" s="169" t="s">
        <v>126</v>
      </c>
      <c r="L86" s="73" t="s">
        <v>127</v>
      </c>
      <c r="M86" s="73" t="s">
        <v>128</v>
      </c>
      <c r="N86" s="73" t="s">
        <v>129</v>
      </c>
      <c r="O86" s="73" t="s">
        <v>130</v>
      </c>
      <c r="P86" s="74" t="s">
        <v>131</v>
      </c>
    </row>
    <row r="87" spans="1:16" ht="15.75" thickBot="1" x14ac:dyDescent="0.3">
      <c r="A87" s="8"/>
      <c r="B87" s="2">
        <v>5</v>
      </c>
      <c r="C87" s="2">
        <v>17</v>
      </c>
      <c r="D87" s="2">
        <v>77</v>
      </c>
      <c r="E87" s="1" t="s">
        <v>138</v>
      </c>
      <c r="F87" s="1" t="s">
        <v>137</v>
      </c>
      <c r="G87" s="1" t="s">
        <v>135</v>
      </c>
      <c r="H87" s="126" t="s">
        <v>141</v>
      </c>
      <c r="I87" s="131"/>
      <c r="J87" s="160"/>
      <c r="K87" s="117">
        <v>2.5</v>
      </c>
      <c r="L87" s="2">
        <v>6</v>
      </c>
      <c r="M87" s="2">
        <v>66</v>
      </c>
      <c r="N87" s="2">
        <v>666</v>
      </c>
      <c r="O87" s="2">
        <v>6666</v>
      </c>
      <c r="P87" s="75">
        <v>100000</v>
      </c>
    </row>
    <row r="88" spans="1:16" x14ac:dyDescent="0.25">
      <c r="A88" s="76">
        <v>44470</v>
      </c>
      <c r="B88" s="2" t="s">
        <v>120</v>
      </c>
      <c r="C88" s="2" t="s">
        <v>121</v>
      </c>
      <c r="D88" s="2" t="s">
        <v>122</v>
      </c>
      <c r="E88" s="2" t="s">
        <v>123</v>
      </c>
      <c r="F88" s="2" t="s">
        <v>124</v>
      </c>
      <c r="G88" s="2" t="s">
        <v>125</v>
      </c>
      <c r="H88" s="75" t="s">
        <v>126</v>
      </c>
      <c r="I88" s="24"/>
      <c r="J88" s="35">
        <v>44470</v>
      </c>
      <c r="K88" s="169" t="s">
        <v>126</v>
      </c>
      <c r="L88" s="73" t="s">
        <v>127</v>
      </c>
      <c r="M88" s="73" t="s">
        <v>128</v>
      </c>
      <c r="N88" s="73" t="s">
        <v>129</v>
      </c>
      <c r="O88" s="73" t="s">
        <v>130</v>
      </c>
      <c r="P88" s="74" t="s">
        <v>131</v>
      </c>
    </row>
    <row r="89" spans="1:16" ht="15.75" thickBot="1" x14ac:dyDescent="0.3">
      <c r="A89" s="8"/>
      <c r="B89" s="2">
        <v>5</v>
      </c>
      <c r="C89" s="2">
        <v>17</v>
      </c>
      <c r="D89" s="2">
        <v>77</v>
      </c>
      <c r="E89" s="1" t="s">
        <v>138</v>
      </c>
      <c r="F89" s="1" t="s">
        <v>137</v>
      </c>
      <c r="G89" s="1" t="s">
        <v>135</v>
      </c>
      <c r="H89" s="126" t="s">
        <v>141</v>
      </c>
      <c r="I89" s="24"/>
      <c r="J89" s="160"/>
      <c r="K89" s="117">
        <v>2.5</v>
      </c>
      <c r="L89" s="2">
        <v>6</v>
      </c>
      <c r="M89" s="2">
        <v>66</v>
      </c>
      <c r="N89" s="2">
        <v>666</v>
      </c>
      <c r="O89" s="2">
        <v>6666</v>
      </c>
      <c r="P89" s="75">
        <v>100000</v>
      </c>
    </row>
    <row r="90" spans="1:16" x14ac:dyDescent="0.25">
      <c r="A90" s="76">
        <v>44477</v>
      </c>
      <c r="B90" s="2" t="s">
        <v>120</v>
      </c>
      <c r="C90" s="2" t="s">
        <v>121</v>
      </c>
      <c r="D90" s="2" t="s">
        <v>122</v>
      </c>
      <c r="E90" s="2" t="s">
        <v>123</v>
      </c>
      <c r="F90" s="2" t="s">
        <v>124</v>
      </c>
      <c r="G90" s="2" t="s">
        <v>125</v>
      </c>
      <c r="H90" s="75" t="s">
        <v>126</v>
      </c>
      <c r="I90" s="24"/>
      <c r="J90" s="35">
        <v>44477</v>
      </c>
      <c r="K90" s="169" t="s">
        <v>126</v>
      </c>
      <c r="L90" s="73" t="s">
        <v>127</v>
      </c>
      <c r="M90" s="73" t="s">
        <v>128</v>
      </c>
      <c r="N90" s="73" t="s">
        <v>129</v>
      </c>
      <c r="O90" s="73" t="s">
        <v>130</v>
      </c>
      <c r="P90" s="74" t="s">
        <v>131</v>
      </c>
    </row>
    <row r="91" spans="1:16" ht="15.75" thickBot="1" x14ac:dyDescent="0.3">
      <c r="A91" s="8"/>
      <c r="B91" s="2">
        <v>5</v>
      </c>
      <c r="C91" s="2">
        <v>17</v>
      </c>
      <c r="D91" s="2">
        <v>77</v>
      </c>
      <c r="E91" s="1" t="s">
        <v>138</v>
      </c>
      <c r="F91" s="1" t="s">
        <v>137</v>
      </c>
      <c r="G91" s="1" t="s">
        <v>135</v>
      </c>
      <c r="H91" s="126" t="s">
        <v>140</v>
      </c>
      <c r="I91" s="24"/>
      <c r="J91" s="160"/>
      <c r="K91" s="117">
        <v>2.5</v>
      </c>
      <c r="L91" s="2">
        <v>6</v>
      </c>
      <c r="M91" s="2">
        <v>66</v>
      </c>
      <c r="N91" s="2">
        <v>666</v>
      </c>
      <c r="O91" s="2">
        <v>6666</v>
      </c>
      <c r="P91" s="75">
        <v>100000</v>
      </c>
    </row>
    <row r="92" spans="1:16" x14ac:dyDescent="0.25">
      <c r="A92" s="76">
        <v>44484</v>
      </c>
      <c r="B92" s="2" t="s">
        <v>120</v>
      </c>
      <c r="C92" s="2" t="s">
        <v>121</v>
      </c>
      <c r="D92" s="2" t="s">
        <v>122</v>
      </c>
      <c r="E92" s="2" t="s">
        <v>123</v>
      </c>
      <c r="F92" s="2" t="s">
        <v>124</v>
      </c>
      <c r="G92" s="2" t="s">
        <v>125</v>
      </c>
      <c r="H92" s="75" t="s">
        <v>126</v>
      </c>
      <c r="I92" s="24"/>
      <c r="J92" s="35">
        <v>44484</v>
      </c>
      <c r="K92" s="169" t="s">
        <v>126</v>
      </c>
      <c r="L92" s="73" t="s">
        <v>127</v>
      </c>
      <c r="M92" s="73" t="s">
        <v>128</v>
      </c>
      <c r="N92" s="73" t="s">
        <v>129</v>
      </c>
      <c r="O92" s="73" t="s">
        <v>130</v>
      </c>
      <c r="P92" s="74" t="s">
        <v>131</v>
      </c>
    </row>
    <row r="93" spans="1:16" ht="15.75" thickBot="1" x14ac:dyDescent="0.3">
      <c r="A93" s="8"/>
      <c r="B93" s="2">
        <v>5</v>
      </c>
      <c r="C93" s="2">
        <v>17</v>
      </c>
      <c r="D93" s="1" t="s">
        <v>139</v>
      </c>
      <c r="E93" s="1" t="s">
        <v>138</v>
      </c>
      <c r="F93" s="1" t="s">
        <v>137</v>
      </c>
      <c r="G93" s="1" t="s">
        <v>135</v>
      </c>
      <c r="H93" s="126" t="s">
        <v>136</v>
      </c>
      <c r="I93" s="131"/>
      <c r="J93" s="160"/>
      <c r="K93" s="117">
        <v>2.5</v>
      </c>
      <c r="L93" s="2">
        <v>6</v>
      </c>
      <c r="M93" s="2">
        <v>66</v>
      </c>
      <c r="N93" s="2">
        <v>666</v>
      </c>
      <c r="O93" s="2">
        <v>6666</v>
      </c>
      <c r="P93" s="75">
        <v>100000</v>
      </c>
    </row>
    <row r="94" spans="1:16" x14ac:dyDescent="0.25">
      <c r="A94" s="76">
        <v>44491</v>
      </c>
      <c r="B94" s="2" t="s">
        <v>120</v>
      </c>
      <c r="C94" s="2" t="s">
        <v>121</v>
      </c>
      <c r="D94" s="2" t="s">
        <v>122</v>
      </c>
      <c r="E94" s="2" t="s">
        <v>123</v>
      </c>
      <c r="F94" s="2" t="s">
        <v>124</v>
      </c>
      <c r="G94" s="2" t="s">
        <v>125</v>
      </c>
      <c r="H94" s="75" t="s">
        <v>126</v>
      </c>
      <c r="I94" s="24"/>
      <c r="J94" s="35">
        <v>44491</v>
      </c>
      <c r="K94" s="169" t="s">
        <v>126</v>
      </c>
      <c r="L94" s="73" t="s">
        <v>127</v>
      </c>
      <c r="M94" s="73" t="s">
        <v>128</v>
      </c>
      <c r="N94" s="73" t="s">
        <v>129</v>
      </c>
      <c r="O94" s="73" t="s">
        <v>130</v>
      </c>
      <c r="P94" s="74" t="s">
        <v>131</v>
      </c>
    </row>
    <row r="95" spans="1:16" ht="15.75" thickBot="1" x14ac:dyDescent="0.3">
      <c r="A95" s="8"/>
      <c r="B95" s="2">
        <v>5</v>
      </c>
      <c r="C95" s="2">
        <v>17</v>
      </c>
      <c r="D95" s="1" t="s">
        <v>139</v>
      </c>
      <c r="E95" s="1" t="s">
        <v>138</v>
      </c>
      <c r="F95" s="1" t="s">
        <v>137</v>
      </c>
      <c r="G95" s="1" t="s">
        <v>135</v>
      </c>
      <c r="H95" s="75">
        <v>127.4</v>
      </c>
      <c r="I95" s="24"/>
      <c r="J95" s="160"/>
      <c r="K95" s="117">
        <v>2.5</v>
      </c>
      <c r="L95" s="2">
        <v>6</v>
      </c>
      <c r="M95" s="2">
        <v>66</v>
      </c>
      <c r="N95" s="2">
        <v>666</v>
      </c>
      <c r="O95" s="2">
        <v>6666</v>
      </c>
      <c r="P95" s="75">
        <v>100000</v>
      </c>
    </row>
    <row r="96" spans="1:16" x14ac:dyDescent="0.25">
      <c r="A96" s="76">
        <v>44498</v>
      </c>
      <c r="B96" s="2" t="s">
        <v>120</v>
      </c>
      <c r="C96" s="2" t="s">
        <v>121</v>
      </c>
      <c r="D96" s="2" t="s">
        <v>122</v>
      </c>
      <c r="E96" s="2" t="s">
        <v>123</v>
      </c>
      <c r="F96" s="2" t="s">
        <v>124</v>
      </c>
      <c r="G96" s="2" t="s">
        <v>125</v>
      </c>
      <c r="H96" s="75" t="s">
        <v>126</v>
      </c>
      <c r="I96" s="24"/>
      <c r="J96" s="35">
        <v>44498</v>
      </c>
      <c r="K96" s="169" t="s">
        <v>126</v>
      </c>
      <c r="L96" s="73" t="s">
        <v>127</v>
      </c>
      <c r="M96" s="73" t="s">
        <v>128</v>
      </c>
      <c r="N96" s="73" t="s">
        <v>129</v>
      </c>
      <c r="O96" s="73" t="s">
        <v>130</v>
      </c>
      <c r="P96" s="74" t="s">
        <v>131</v>
      </c>
    </row>
    <row r="97" spans="1:16" ht="15.75" thickBot="1" x14ac:dyDescent="0.3">
      <c r="A97" s="8"/>
      <c r="B97" s="2">
        <v>5</v>
      </c>
      <c r="C97" s="2">
        <v>17</v>
      </c>
      <c r="D97" s="2">
        <v>77</v>
      </c>
      <c r="E97" s="2">
        <v>777</v>
      </c>
      <c r="F97" s="2">
        <v>7777</v>
      </c>
      <c r="G97" s="2">
        <v>77777</v>
      </c>
      <c r="H97" s="75">
        <v>1077777</v>
      </c>
      <c r="I97" s="24"/>
      <c r="J97" s="160"/>
      <c r="K97" s="117">
        <v>2.5</v>
      </c>
      <c r="L97" s="2">
        <v>6</v>
      </c>
      <c r="M97" s="2">
        <v>66</v>
      </c>
      <c r="N97" s="2">
        <v>666</v>
      </c>
      <c r="O97" s="2">
        <v>6666</v>
      </c>
      <c r="P97" s="75">
        <v>100000</v>
      </c>
    </row>
    <row r="98" spans="1:16" x14ac:dyDescent="0.25">
      <c r="A98" s="76">
        <v>44505</v>
      </c>
      <c r="B98" s="2" t="s">
        <v>120</v>
      </c>
      <c r="C98" s="2" t="s">
        <v>121</v>
      </c>
      <c r="D98" s="2" t="s">
        <v>122</v>
      </c>
      <c r="E98" s="2" t="s">
        <v>123</v>
      </c>
      <c r="F98" s="2" t="s">
        <v>124</v>
      </c>
      <c r="G98" s="2" t="s">
        <v>125</v>
      </c>
      <c r="H98" s="75" t="s">
        <v>126</v>
      </c>
      <c r="I98" s="24"/>
      <c r="J98" s="35">
        <v>44505</v>
      </c>
      <c r="K98" s="169" t="s">
        <v>126</v>
      </c>
      <c r="L98" s="73" t="s">
        <v>127</v>
      </c>
      <c r="M98" s="73" t="s">
        <v>128</v>
      </c>
      <c r="N98" s="73" t="s">
        <v>129</v>
      </c>
      <c r="O98" s="73" t="s">
        <v>130</v>
      </c>
      <c r="P98" s="74" t="s">
        <v>131</v>
      </c>
    </row>
    <row r="99" spans="1:16" ht="15.75" thickBot="1" x14ac:dyDescent="0.3">
      <c r="A99" s="8"/>
      <c r="B99" s="2"/>
      <c r="C99" s="2"/>
      <c r="D99" s="2"/>
      <c r="E99" s="2"/>
      <c r="F99" s="2"/>
      <c r="G99" s="2"/>
      <c r="H99" s="75"/>
      <c r="I99" s="24"/>
      <c r="J99" s="160"/>
      <c r="K99" s="117">
        <v>2.5</v>
      </c>
      <c r="L99" s="2">
        <v>6</v>
      </c>
      <c r="M99" s="2">
        <v>66</v>
      </c>
      <c r="N99" s="2">
        <v>666</v>
      </c>
      <c r="O99" s="2">
        <v>6666</v>
      </c>
      <c r="P99" s="75">
        <v>100000</v>
      </c>
    </row>
    <row r="100" spans="1:16" x14ac:dyDescent="0.25">
      <c r="A100" s="76">
        <v>44512</v>
      </c>
      <c r="B100" s="2" t="s">
        <v>120</v>
      </c>
      <c r="C100" s="2" t="s">
        <v>121</v>
      </c>
      <c r="D100" s="2" t="s">
        <v>122</v>
      </c>
      <c r="E100" s="2" t="s">
        <v>123</v>
      </c>
      <c r="F100" s="2" t="s">
        <v>124</v>
      </c>
      <c r="G100" s="2" t="s">
        <v>125</v>
      </c>
      <c r="H100" s="75" t="s">
        <v>126</v>
      </c>
      <c r="I100" s="24"/>
      <c r="J100" s="35">
        <v>44512</v>
      </c>
      <c r="K100" s="169" t="s">
        <v>126</v>
      </c>
      <c r="L100" s="73" t="s">
        <v>127</v>
      </c>
      <c r="M100" s="73" t="s">
        <v>128</v>
      </c>
      <c r="N100" s="73" t="s">
        <v>129</v>
      </c>
      <c r="O100" s="73" t="s">
        <v>130</v>
      </c>
      <c r="P100" s="74" t="s">
        <v>131</v>
      </c>
    </row>
    <row r="101" spans="1:16" ht="15.75" thickBot="1" x14ac:dyDescent="0.3">
      <c r="A101" s="8"/>
      <c r="B101" s="2"/>
      <c r="C101" s="2"/>
      <c r="D101" s="2"/>
      <c r="E101" s="2"/>
      <c r="F101" s="2"/>
      <c r="G101" s="2"/>
      <c r="H101" s="75"/>
      <c r="I101" s="24"/>
      <c r="J101" s="160"/>
      <c r="K101" s="117">
        <v>2.5</v>
      </c>
      <c r="L101" s="2">
        <v>6</v>
      </c>
      <c r="M101" s="2">
        <v>66</v>
      </c>
      <c r="N101" s="2">
        <v>666</v>
      </c>
      <c r="O101" s="2">
        <v>6666</v>
      </c>
      <c r="P101" s="75">
        <v>100000</v>
      </c>
    </row>
    <row r="102" spans="1:16" x14ac:dyDescent="0.25">
      <c r="A102" s="76">
        <v>44519</v>
      </c>
      <c r="B102" s="2" t="s">
        <v>120</v>
      </c>
      <c r="C102" s="2" t="s">
        <v>121</v>
      </c>
      <c r="D102" s="2" t="s">
        <v>122</v>
      </c>
      <c r="E102" s="2" t="s">
        <v>123</v>
      </c>
      <c r="F102" s="2" t="s">
        <v>124</v>
      </c>
      <c r="G102" s="2" t="s">
        <v>125</v>
      </c>
      <c r="H102" s="75" t="s">
        <v>126</v>
      </c>
      <c r="I102" s="24"/>
      <c r="J102" s="35">
        <v>44519</v>
      </c>
      <c r="K102" s="169" t="s">
        <v>126</v>
      </c>
      <c r="L102" s="73" t="s">
        <v>127</v>
      </c>
      <c r="M102" s="73" t="s">
        <v>128</v>
      </c>
      <c r="N102" s="73" t="s">
        <v>129</v>
      </c>
      <c r="O102" s="73" t="s">
        <v>130</v>
      </c>
      <c r="P102" s="74" t="s">
        <v>131</v>
      </c>
    </row>
    <row r="103" spans="1:16" ht="15.75" thickBot="1" x14ac:dyDescent="0.3">
      <c r="A103" s="8"/>
      <c r="B103" s="2"/>
      <c r="C103" s="2"/>
      <c r="D103" s="2"/>
      <c r="E103" s="2"/>
      <c r="F103" s="2"/>
      <c r="G103" s="2"/>
      <c r="H103" s="75"/>
      <c r="I103" s="24"/>
      <c r="J103" s="160"/>
      <c r="K103" s="117">
        <v>2.5</v>
      </c>
      <c r="L103" s="2">
        <v>6</v>
      </c>
      <c r="M103" s="2">
        <v>66</v>
      </c>
      <c r="N103" s="2">
        <v>666</v>
      </c>
      <c r="O103" s="2">
        <v>6666</v>
      </c>
      <c r="P103" s="75">
        <v>100000</v>
      </c>
    </row>
    <row r="104" spans="1:16" x14ac:dyDescent="0.25">
      <c r="A104" s="76">
        <v>44526</v>
      </c>
      <c r="B104" s="2" t="s">
        <v>120</v>
      </c>
      <c r="C104" s="2" t="s">
        <v>121</v>
      </c>
      <c r="D104" s="2" t="s">
        <v>122</v>
      </c>
      <c r="E104" s="2" t="s">
        <v>123</v>
      </c>
      <c r="F104" s="2" t="s">
        <v>124</v>
      </c>
      <c r="G104" s="2" t="s">
        <v>125</v>
      </c>
      <c r="H104" s="75" t="s">
        <v>126</v>
      </c>
      <c r="I104" s="24"/>
      <c r="J104" s="35">
        <v>44526</v>
      </c>
      <c r="K104" s="169" t="s">
        <v>126</v>
      </c>
      <c r="L104" s="73" t="s">
        <v>127</v>
      </c>
      <c r="M104" s="73" t="s">
        <v>128</v>
      </c>
      <c r="N104" s="73" t="s">
        <v>129</v>
      </c>
      <c r="O104" s="73" t="s">
        <v>130</v>
      </c>
      <c r="P104" s="74" t="s">
        <v>131</v>
      </c>
    </row>
    <row r="105" spans="1:16" ht="15.75" thickBot="1" x14ac:dyDescent="0.3">
      <c r="A105" s="8"/>
      <c r="B105" s="2"/>
      <c r="C105" s="2"/>
      <c r="D105" s="2"/>
      <c r="E105" s="2"/>
      <c r="F105" s="2"/>
      <c r="G105" s="2"/>
      <c r="H105" s="75"/>
      <c r="I105" s="24"/>
      <c r="J105" s="160"/>
      <c r="K105" s="117">
        <v>2.5</v>
      </c>
      <c r="L105" s="2">
        <v>6</v>
      </c>
      <c r="M105" s="2">
        <v>66</v>
      </c>
      <c r="N105" s="2">
        <v>666</v>
      </c>
      <c r="O105" s="2">
        <v>6666</v>
      </c>
      <c r="P105" s="75">
        <v>100000</v>
      </c>
    </row>
    <row r="106" spans="1:16" x14ac:dyDescent="0.25">
      <c r="A106" s="76">
        <v>44533</v>
      </c>
      <c r="B106" s="2" t="s">
        <v>120</v>
      </c>
      <c r="C106" s="2" t="s">
        <v>121</v>
      </c>
      <c r="D106" s="2" t="s">
        <v>122</v>
      </c>
      <c r="E106" s="2" t="s">
        <v>123</v>
      </c>
      <c r="F106" s="2" t="s">
        <v>124</v>
      </c>
      <c r="G106" s="2" t="s">
        <v>125</v>
      </c>
      <c r="H106" s="75" t="s">
        <v>126</v>
      </c>
      <c r="I106" s="24"/>
      <c r="J106" s="35">
        <v>44533</v>
      </c>
      <c r="K106" s="169" t="s">
        <v>126</v>
      </c>
      <c r="L106" s="73" t="s">
        <v>127</v>
      </c>
      <c r="M106" s="73" t="s">
        <v>128</v>
      </c>
      <c r="N106" s="73" t="s">
        <v>129</v>
      </c>
      <c r="O106" s="73" t="s">
        <v>130</v>
      </c>
      <c r="P106" s="74" t="s">
        <v>131</v>
      </c>
    </row>
    <row r="107" spans="1:16" ht="15.75" thickBot="1" x14ac:dyDescent="0.3">
      <c r="A107" s="8"/>
      <c r="B107" s="2"/>
      <c r="C107" s="2"/>
      <c r="D107" s="2"/>
      <c r="E107" s="2"/>
      <c r="F107" s="2"/>
      <c r="G107" s="2"/>
      <c r="H107" s="75"/>
      <c r="I107" s="24"/>
      <c r="J107" s="160"/>
      <c r="K107" s="117">
        <v>2.5</v>
      </c>
      <c r="L107" s="2">
        <v>6</v>
      </c>
      <c r="M107" s="2">
        <v>66</v>
      </c>
      <c r="N107" s="2">
        <v>666</v>
      </c>
      <c r="O107" s="2">
        <v>6666</v>
      </c>
      <c r="P107" s="75">
        <v>100000</v>
      </c>
    </row>
    <row r="108" spans="1:16" x14ac:dyDescent="0.25">
      <c r="A108" s="76">
        <v>44540</v>
      </c>
      <c r="B108" s="2" t="s">
        <v>120</v>
      </c>
      <c r="C108" s="2" t="s">
        <v>121</v>
      </c>
      <c r="D108" s="2" t="s">
        <v>122</v>
      </c>
      <c r="E108" s="2" t="s">
        <v>123</v>
      </c>
      <c r="F108" s="2" t="s">
        <v>124</v>
      </c>
      <c r="G108" s="2" t="s">
        <v>125</v>
      </c>
      <c r="H108" s="75" t="s">
        <v>126</v>
      </c>
      <c r="I108" s="24"/>
      <c r="J108" s="35">
        <v>44540</v>
      </c>
      <c r="K108" s="169" t="s">
        <v>126</v>
      </c>
      <c r="L108" s="73" t="s">
        <v>127</v>
      </c>
      <c r="M108" s="73" t="s">
        <v>128</v>
      </c>
      <c r="N108" s="73" t="s">
        <v>129</v>
      </c>
      <c r="O108" s="73" t="s">
        <v>130</v>
      </c>
      <c r="P108" s="74" t="s">
        <v>131</v>
      </c>
    </row>
    <row r="109" spans="1:16" ht="15.75" thickBot="1" x14ac:dyDescent="0.3">
      <c r="A109" s="77"/>
      <c r="B109" s="78"/>
      <c r="C109" s="78"/>
      <c r="D109" s="78"/>
      <c r="E109" s="78"/>
      <c r="F109" s="78"/>
      <c r="G109" s="78"/>
      <c r="H109" s="79"/>
      <c r="I109" s="24"/>
      <c r="J109" s="36"/>
      <c r="K109" s="120">
        <v>2.5</v>
      </c>
      <c r="L109" s="119">
        <v>6</v>
      </c>
      <c r="M109" s="119">
        <v>66</v>
      </c>
      <c r="N109" s="119">
        <v>666</v>
      </c>
      <c r="O109" s="119">
        <v>6666</v>
      </c>
      <c r="P109" s="121">
        <v>100000</v>
      </c>
    </row>
    <row r="110" spans="1:16" ht="15.75" thickBot="1" x14ac:dyDescent="0.3">
      <c r="A110" s="21"/>
      <c r="B110" s="24"/>
      <c r="C110" s="24"/>
      <c r="D110" s="24"/>
      <c r="E110" s="24"/>
      <c r="F110" s="24"/>
      <c r="G110" s="24"/>
      <c r="I110" s="24"/>
      <c r="J110" s="171"/>
      <c r="K110" s="166"/>
      <c r="L110" s="166"/>
      <c r="M110" s="166"/>
      <c r="N110" s="166"/>
      <c r="O110" s="166"/>
      <c r="P110" s="167"/>
    </row>
    <row r="111" spans="1:16" x14ac:dyDescent="0.25">
      <c r="A111" s="72">
        <v>44547</v>
      </c>
      <c r="B111" s="73" t="s">
        <v>120</v>
      </c>
      <c r="C111" s="73" t="s">
        <v>121</v>
      </c>
      <c r="D111" s="73" t="s">
        <v>122</v>
      </c>
      <c r="E111" s="73" t="s">
        <v>123</v>
      </c>
      <c r="F111" s="73" t="s">
        <v>124</v>
      </c>
      <c r="G111" s="73" t="s">
        <v>125</v>
      </c>
      <c r="H111" s="73" t="s">
        <v>126</v>
      </c>
      <c r="I111" s="24"/>
      <c r="J111" s="34">
        <v>44547</v>
      </c>
      <c r="K111" s="163" t="s">
        <v>126</v>
      </c>
      <c r="L111" s="134" t="s">
        <v>127</v>
      </c>
      <c r="M111" s="134" t="s">
        <v>128</v>
      </c>
      <c r="N111" s="134" t="s">
        <v>129</v>
      </c>
      <c r="O111" s="134" t="s">
        <v>130</v>
      </c>
      <c r="P111" s="135" t="s">
        <v>131</v>
      </c>
    </row>
    <row r="112" spans="1:16" x14ac:dyDescent="0.25">
      <c r="A112" s="8"/>
      <c r="B112" s="2"/>
      <c r="C112" s="2"/>
      <c r="D112" s="2"/>
      <c r="E112" s="2"/>
      <c r="F112" s="2"/>
      <c r="G112" s="2"/>
      <c r="H112" s="2"/>
      <c r="I112" s="24"/>
      <c r="J112" s="160"/>
      <c r="K112" s="117">
        <v>2.5</v>
      </c>
      <c r="L112" s="2">
        <v>6</v>
      </c>
      <c r="M112" s="2">
        <v>66</v>
      </c>
      <c r="N112" s="2">
        <v>666</v>
      </c>
      <c r="O112" s="2">
        <v>6666</v>
      </c>
      <c r="P112" s="75">
        <v>100000</v>
      </c>
    </row>
    <row r="113" spans="1:16" x14ac:dyDescent="0.25">
      <c r="A113" s="76">
        <v>44554</v>
      </c>
      <c r="B113" s="2" t="s">
        <v>125</v>
      </c>
      <c r="C113" s="2" t="s">
        <v>126</v>
      </c>
      <c r="D113" s="2" t="s">
        <v>127</v>
      </c>
      <c r="E113" s="2" t="s">
        <v>128</v>
      </c>
      <c r="F113" s="2" t="s">
        <v>129</v>
      </c>
      <c r="G113" s="2" t="s">
        <v>120</v>
      </c>
      <c r="H113" s="2" t="s">
        <v>121</v>
      </c>
      <c r="I113" s="24"/>
      <c r="J113" s="35">
        <v>44554</v>
      </c>
      <c r="K113" s="117" t="s">
        <v>126</v>
      </c>
      <c r="L113" s="2" t="s">
        <v>127</v>
      </c>
      <c r="M113" s="2" t="s">
        <v>128</v>
      </c>
      <c r="N113" s="2" t="s">
        <v>129</v>
      </c>
      <c r="O113" s="2" t="s">
        <v>130</v>
      </c>
      <c r="P113" s="75" t="s">
        <v>131</v>
      </c>
    </row>
    <row r="114" spans="1:16" x14ac:dyDescent="0.25">
      <c r="A114" s="8"/>
      <c r="B114" s="2"/>
      <c r="C114" s="2"/>
      <c r="D114" s="2"/>
      <c r="E114" s="2"/>
      <c r="F114" s="2"/>
      <c r="G114" s="2"/>
      <c r="H114" s="2"/>
      <c r="I114" s="24"/>
      <c r="J114" s="160"/>
      <c r="K114" s="117">
        <v>2.5</v>
      </c>
      <c r="L114" s="2">
        <v>6</v>
      </c>
      <c r="M114" s="2">
        <v>66</v>
      </c>
      <c r="N114" s="2">
        <v>666</v>
      </c>
      <c r="O114" s="2">
        <v>6666</v>
      </c>
      <c r="P114" s="75">
        <v>100000</v>
      </c>
    </row>
    <row r="115" spans="1:16" x14ac:dyDescent="0.25">
      <c r="A115" s="76">
        <v>44561</v>
      </c>
      <c r="B115" s="2" t="s">
        <v>120</v>
      </c>
      <c r="C115" s="2" t="s">
        <v>121</v>
      </c>
      <c r="D115" s="2" t="s">
        <v>122</v>
      </c>
      <c r="E115" s="2" t="s">
        <v>123</v>
      </c>
      <c r="F115" s="2" t="s">
        <v>124</v>
      </c>
      <c r="G115" s="2" t="s">
        <v>125</v>
      </c>
      <c r="H115" s="2" t="s">
        <v>126</v>
      </c>
      <c r="I115" s="24"/>
      <c r="J115" s="35">
        <v>44561</v>
      </c>
      <c r="K115" s="117" t="s">
        <v>126</v>
      </c>
      <c r="L115" s="2" t="s">
        <v>127</v>
      </c>
      <c r="M115" s="2" t="s">
        <v>128</v>
      </c>
      <c r="N115" s="2" t="s">
        <v>129</v>
      </c>
      <c r="O115" s="2" t="s">
        <v>130</v>
      </c>
      <c r="P115" s="75" t="s">
        <v>131</v>
      </c>
    </row>
    <row r="116" spans="1:16" ht="15.75" thickBot="1" x14ac:dyDescent="0.3">
      <c r="A116" s="137"/>
      <c r="B116" s="78"/>
      <c r="C116" s="78"/>
      <c r="D116" s="78"/>
      <c r="E116" s="78"/>
      <c r="F116" s="78"/>
      <c r="G116" s="78"/>
      <c r="H116" s="78"/>
      <c r="I116" s="24"/>
      <c r="J116" s="161"/>
      <c r="K116" s="168">
        <v>2.5</v>
      </c>
      <c r="L116" s="78">
        <v>6</v>
      </c>
      <c r="M116" s="78">
        <v>66</v>
      </c>
      <c r="N116" s="78">
        <v>666</v>
      </c>
      <c r="O116" s="78">
        <v>6666</v>
      </c>
      <c r="P116" s="79">
        <v>100000</v>
      </c>
    </row>
  </sheetData>
  <mergeCells count="2">
    <mergeCell ref="A8:H8"/>
    <mergeCell ref="J8:P8"/>
  </mergeCells>
  <phoneticPr fontId="6" type="noConversion"/>
  <pageMargins left="0.31496062992125984" right="0.31496062992125984" top="0.19685039370078741" bottom="0.19685039370078741" header="0" footer="0"/>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E2615-53CD-47D5-942E-C4C5AD07B7BC}">
  <dimension ref="A1:E54"/>
  <sheetViews>
    <sheetView workbookViewId="0">
      <selection activeCell="E10" sqref="E10"/>
    </sheetView>
  </sheetViews>
  <sheetFormatPr baseColWidth="10" defaultRowHeight="15" x14ac:dyDescent="0.25"/>
  <cols>
    <col min="2" max="2" width="25.7109375" customWidth="1"/>
    <col min="5" max="5" width="25.7109375" customWidth="1"/>
  </cols>
  <sheetData>
    <row r="1" spans="1:5" x14ac:dyDescent="0.25">
      <c r="A1" s="71" t="s">
        <v>8</v>
      </c>
      <c r="B1" s="71" t="s">
        <v>178</v>
      </c>
      <c r="D1" s="71" t="s">
        <v>8</v>
      </c>
      <c r="E1" s="71" t="s">
        <v>179</v>
      </c>
    </row>
    <row r="2" spans="1:5" x14ac:dyDescent="0.25">
      <c r="A2" s="466">
        <v>44197</v>
      </c>
      <c r="B2" s="467">
        <v>53000000</v>
      </c>
      <c r="D2" s="466">
        <v>44568</v>
      </c>
      <c r="E2" s="467"/>
    </row>
    <row r="3" spans="1:5" ht="15.75" customHeight="1" x14ac:dyDescent="0.25">
      <c r="A3" s="466">
        <v>44204</v>
      </c>
      <c r="B3" s="467">
        <v>72000000</v>
      </c>
      <c r="D3" s="466">
        <v>44575</v>
      </c>
      <c r="E3" s="467"/>
    </row>
    <row r="4" spans="1:5" ht="15.75" customHeight="1" x14ac:dyDescent="0.25">
      <c r="A4" s="466">
        <v>44211</v>
      </c>
      <c r="B4" s="467">
        <v>90000000</v>
      </c>
      <c r="D4" s="466">
        <v>44582</v>
      </c>
      <c r="E4" s="467"/>
    </row>
    <row r="5" spans="1:5" ht="15.75" customHeight="1" x14ac:dyDescent="0.25">
      <c r="A5" s="466">
        <v>44218</v>
      </c>
      <c r="B5" s="467">
        <v>10000000</v>
      </c>
      <c r="D5" s="466">
        <v>44589</v>
      </c>
      <c r="E5" s="467"/>
    </row>
    <row r="6" spans="1:5" ht="15.75" customHeight="1" x14ac:dyDescent="0.25">
      <c r="A6" s="466">
        <v>44225</v>
      </c>
      <c r="B6" s="467">
        <v>10000000</v>
      </c>
      <c r="D6" s="466">
        <v>44596</v>
      </c>
      <c r="E6" s="467"/>
    </row>
    <row r="7" spans="1:5" ht="15.75" customHeight="1" x14ac:dyDescent="0.25">
      <c r="A7" s="466">
        <v>44232</v>
      </c>
      <c r="B7" s="467">
        <v>10000000</v>
      </c>
      <c r="D7" s="466">
        <v>44603</v>
      </c>
      <c r="E7" s="467"/>
    </row>
    <row r="8" spans="1:5" ht="15.75" customHeight="1" x14ac:dyDescent="0.25">
      <c r="A8" s="466">
        <v>44239</v>
      </c>
      <c r="B8" s="467">
        <v>10000000</v>
      </c>
      <c r="D8" s="466">
        <v>44610</v>
      </c>
      <c r="E8" s="467"/>
    </row>
    <row r="9" spans="1:5" ht="15.75" customHeight="1" x14ac:dyDescent="0.25">
      <c r="A9" s="466">
        <v>44246</v>
      </c>
      <c r="B9" s="467">
        <v>21000000</v>
      </c>
      <c r="D9" s="466">
        <v>44617</v>
      </c>
      <c r="E9" s="467"/>
    </row>
    <row r="10" spans="1:5" ht="15.75" customHeight="1" x14ac:dyDescent="0.25">
      <c r="A10" s="466">
        <v>44253</v>
      </c>
      <c r="B10" s="467">
        <v>34000000</v>
      </c>
      <c r="D10" s="466">
        <v>44624</v>
      </c>
      <c r="E10" s="467"/>
    </row>
    <row r="11" spans="1:5" ht="15.75" customHeight="1" x14ac:dyDescent="0.25">
      <c r="A11" s="466">
        <v>44260</v>
      </c>
      <c r="B11" s="467">
        <v>47000000</v>
      </c>
      <c r="D11" s="466">
        <v>44631</v>
      </c>
      <c r="E11" s="467"/>
    </row>
    <row r="12" spans="1:5" ht="15.75" customHeight="1" x14ac:dyDescent="0.25">
      <c r="A12" s="466">
        <v>44267</v>
      </c>
      <c r="B12" s="467">
        <v>62000000</v>
      </c>
      <c r="D12" s="466">
        <v>44638</v>
      </c>
      <c r="E12" s="467"/>
    </row>
    <row r="13" spans="1:5" ht="15.75" customHeight="1" x14ac:dyDescent="0.25">
      <c r="A13" s="466">
        <v>44274</v>
      </c>
      <c r="B13" s="467">
        <v>10000000</v>
      </c>
      <c r="D13" s="466">
        <v>44645</v>
      </c>
      <c r="E13" s="467"/>
    </row>
    <row r="14" spans="1:5" ht="15.75" customHeight="1" x14ac:dyDescent="0.25">
      <c r="A14" s="466">
        <v>44281</v>
      </c>
      <c r="B14" s="467">
        <v>22000000</v>
      </c>
      <c r="D14" s="466">
        <v>44652</v>
      </c>
      <c r="E14" s="467"/>
    </row>
    <row r="15" spans="1:5" ht="15.75" customHeight="1" x14ac:dyDescent="0.25">
      <c r="A15" s="466">
        <v>44288</v>
      </c>
      <c r="B15" s="467">
        <v>35000000</v>
      </c>
      <c r="D15" s="466">
        <v>44659</v>
      </c>
      <c r="E15" s="467"/>
    </row>
    <row r="16" spans="1:5" ht="15.75" customHeight="1" x14ac:dyDescent="0.25">
      <c r="A16" s="466">
        <v>44295</v>
      </c>
      <c r="B16" s="467">
        <v>48000000</v>
      </c>
      <c r="D16" s="466">
        <v>44666</v>
      </c>
      <c r="E16" s="467"/>
    </row>
    <row r="17" spans="1:5" ht="15.75" customHeight="1" x14ac:dyDescent="0.25">
      <c r="A17" s="466">
        <v>44302</v>
      </c>
      <c r="B17" s="467">
        <v>10000000</v>
      </c>
      <c r="D17" s="466">
        <v>44673</v>
      </c>
      <c r="E17" s="467"/>
    </row>
    <row r="18" spans="1:5" ht="15.75" customHeight="1" x14ac:dyDescent="0.25">
      <c r="A18" s="466">
        <v>44309</v>
      </c>
      <c r="B18" s="467">
        <v>22000000</v>
      </c>
      <c r="D18" s="466">
        <v>44680</v>
      </c>
      <c r="E18" s="467"/>
    </row>
    <row r="19" spans="1:5" ht="15.75" customHeight="1" x14ac:dyDescent="0.25">
      <c r="A19" s="466">
        <v>44316</v>
      </c>
      <c r="B19" s="467">
        <v>34000000</v>
      </c>
      <c r="D19" s="466">
        <v>44687</v>
      </c>
      <c r="E19" s="467"/>
    </row>
    <row r="20" spans="1:5" ht="15.75" customHeight="1" x14ac:dyDescent="0.25">
      <c r="A20" s="466">
        <v>44323</v>
      </c>
      <c r="B20" s="467">
        <v>47000000</v>
      </c>
      <c r="D20" s="466">
        <v>44694</v>
      </c>
      <c r="E20" s="467"/>
    </row>
    <row r="21" spans="1:5" ht="15.75" customHeight="1" x14ac:dyDescent="0.25">
      <c r="A21" s="466">
        <v>44330</v>
      </c>
      <c r="B21" s="467">
        <v>62000000</v>
      </c>
      <c r="D21" s="466">
        <v>44701</v>
      </c>
      <c r="E21" s="467"/>
    </row>
    <row r="22" spans="1:5" ht="15.75" customHeight="1" x14ac:dyDescent="0.25">
      <c r="A22" s="466">
        <v>44337</v>
      </c>
      <c r="B22" s="467">
        <v>78000000</v>
      </c>
      <c r="D22" s="466">
        <v>44708</v>
      </c>
      <c r="E22" s="467"/>
    </row>
    <row r="23" spans="1:5" ht="15.75" customHeight="1" x14ac:dyDescent="0.25">
      <c r="A23" s="466">
        <v>44344</v>
      </c>
      <c r="B23" s="467">
        <v>90000000</v>
      </c>
      <c r="D23" s="466">
        <v>44715</v>
      </c>
      <c r="E23" s="467"/>
    </row>
    <row r="24" spans="1:5" ht="15.75" customHeight="1" x14ac:dyDescent="0.25">
      <c r="A24" s="466">
        <v>44351</v>
      </c>
      <c r="B24" s="467">
        <v>10000000</v>
      </c>
      <c r="D24" s="466">
        <v>44722</v>
      </c>
      <c r="E24" s="467"/>
    </row>
    <row r="25" spans="1:5" x14ac:dyDescent="0.25">
      <c r="A25" s="466">
        <v>44358</v>
      </c>
      <c r="B25" s="467">
        <v>23000000</v>
      </c>
      <c r="D25" s="466">
        <v>44729</v>
      </c>
      <c r="E25" s="467"/>
    </row>
    <row r="26" spans="1:5" x14ac:dyDescent="0.25">
      <c r="A26" s="466">
        <v>44365</v>
      </c>
      <c r="B26" s="467">
        <v>35000000</v>
      </c>
      <c r="D26" s="466">
        <v>44736</v>
      </c>
      <c r="E26" s="467"/>
    </row>
    <row r="27" spans="1:5" x14ac:dyDescent="0.25">
      <c r="A27" s="466">
        <v>44372</v>
      </c>
      <c r="B27" s="467">
        <v>47000000</v>
      </c>
      <c r="D27" s="466">
        <v>44743</v>
      </c>
      <c r="E27" s="467"/>
    </row>
    <row r="28" spans="1:5" x14ac:dyDescent="0.25">
      <c r="A28" s="466">
        <v>44379</v>
      </c>
      <c r="B28" s="467">
        <v>10000000</v>
      </c>
      <c r="D28" s="466">
        <v>44750</v>
      </c>
      <c r="E28" s="467"/>
    </row>
    <row r="29" spans="1:5" x14ac:dyDescent="0.25">
      <c r="A29" s="466">
        <v>44386</v>
      </c>
      <c r="B29" s="467">
        <v>21000000</v>
      </c>
      <c r="D29" s="466">
        <v>44757</v>
      </c>
      <c r="E29" s="467"/>
    </row>
    <row r="30" spans="1:5" x14ac:dyDescent="0.25">
      <c r="A30" s="466">
        <v>44393</v>
      </c>
      <c r="B30" s="467">
        <v>32000000</v>
      </c>
      <c r="D30" s="466">
        <v>44764</v>
      </c>
      <c r="E30" s="467"/>
    </row>
    <row r="31" spans="1:5" x14ac:dyDescent="0.25">
      <c r="A31" s="466">
        <v>44400</v>
      </c>
      <c r="B31" s="467">
        <v>44000000</v>
      </c>
      <c r="D31" s="466">
        <v>44771</v>
      </c>
      <c r="E31" s="467"/>
    </row>
    <row r="32" spans="1:5" x14ac:dyDescent="0.25">
      <c r="A32" s="466">
        <v>44407</v>
      </c>
      <c r="B32" s="467">
        <v>57000000</v>
      </c>
      <c r="D32" s="466">
        <v>44778</v>
      </c>
      <c r="E32" s="467"/>
    </row>
    <row r="33" spans="1:5" x14ac:dyDescent="0.25">
      <c r="A33" s="466">
        <v>44414</v>
      </c>
      <c r="B33" s="467">
        <v>72000000</v>
      </c>
      <c r="D33" s="466">
        <v>44785</v>
      </c>
      <c r="E33" s="467"/>
    </row>
    <row r="34" spans="1:5" x14ac:dyDescent="0.25">
      <c r="A34" s="466">
        <v>44421</v>
      </c>
      <c r="B34" s="467">
        <v>90000000</v>
      </c>
      <c r="D34" s="466">
        <v>44792</v>
      </c>
      <c r="E34" s="467"/>
    </row>
    <row r="35" spans="1:5" x14ac:dyDescent="0.25">
      <c r="A35" s="466">
        <v>44428</v>
      </c>
      <c r="B35" s="467">
        <v>10000000</v>
      </c>
      <c r="D35" s="466">
        <v>44799</v>
      </c>
      <c r="E35" s="467"/>
    </row>
    <row r="36" spans="1:5" x14ac:dyDescent="0.25">
      <c r="A36" s="466">
        <v>44435</v>
      </c>
      <c r="B36" s="467">
        <v>23000000</v>
      </c>
      <c r="D36" s="466">
        <v>44806</v>
      </c>
      <c r="E36" s="467"/>
    </row>
    <row r="37" spans="1:5" x14ac:dyDescent="0.25">
      <c r="A37" s="466">
        <v>44442</v>
      </c>
      <c r="B37" s="467">
        <v>35000000</v>
      </c>
      <c r="D37" s="466">
        <v>44813</v>
      </c>
      <c r="E37" s="467"/>
    </row>
    <row r="38" spans="1:5" x14ac:dyDescent="0.25">
      <c r="A38" s="466">
        <v>44449</v>
      </c>
      <c r="B38" s="467">
        <v>48000000</v>
      </c>
      <c r="D38" s="466">
        <v>44820</v>
      </c>
      <c r="E38" s="467"/>
    </row>
    <row r="39" spans="1:5" x14ac:dyDescent="0.25">
      <c r="A39" s="466">
        <v>44456</v>
      </c>
      <c r="B39" s="467">
        <v>10000000</v>
      </c>
      <c r="D39" s="466">
        <v>44827</v>
      </c>
      <c r="E39" s="467"/>
    </row>
    <row r="40" spans="1:5" x14ac:dyDescent="0.25">
      <c r="A40" s="466">
        <v>44463</v>
      </c>
      <c r="B40" s="468">
        <v>22170100.800000001</v>
      </c>
      <c r="D40" s="466">
        <v>44834</v>
      </c>
      <c r="E40" s="468"/>
    </row>
    <row r="41" spans="1:5" x14ac:dyDescent="0.25">
      <c r="A41" s="466">
        <v>44470</v>
      </c>
      <c r="B41" s="467">
        <v>10000000</v>
      </c>
      <c r="D41" s="466">
        <v>44841</v>
      </c>
      <c r="E41" s="467"/>
    </row>
    <row r="42" spans="1:5" x14ac:dyDescent="0.25">
      <c r="A42" s="466">
        <v>44477</v>
      </c>
      <c r="B42" s="467">
        <v>21000000</v>
      </c>
      <c r="D42" s="466">
        <v>44848</v>
      </c>
      <c r="E42" s="467"/>
    </row>
    <row r="43" spans="1:5" x14ac:dyDescent="0.25">
      <c r="A43" s="466">
        <v>44484</v>
      </c>
      <c r="B43" s="467">
        <v>32000000</v>
      </c>
      <c r="D43" s="466">
        <v>44855</v>
      </c>
      <c r="E43" s="467"/>
    </row>
    <row r="44" spans="1:5" x14ac:dyDescent="0.25">
      <c r="A44" s="466">
        <v>44491</v>
      </c>
      <c r="B44" s="468">
        <v>10754545.6</v>
      </c>
      <c r="D44" s="466">
        <v>44862</v>
      </c>
      <c r="E44" s="468"/>
    </row>
    <row r="45" spans="1:5" x14ac:dyDescent="0.25">
      <c r="A45" s="466">
        <v>44498</v>
      </c>
      <c r="B45" s="468">
        <v>10000000</v>
      </c>
      <c r="D45" s="466">
        <v>44869</v>
      </c>
      <c r="E45" s="468"/>
    </row>
    <row r="46" spans="1:5" x14ac:dyDescent="0.25">
      <c r="A46" s="466">
        <v>44505</v>
      </c>
      <c r="B46" s="468">
        <v>10000000</v>
      </c>
      <c r="D46" s="466">
        <v>44876</v>
      </c>
      <c r="E46" s="468"/>
    </row>
    <row r="47" spans="1:5" x14ac:dyDescent="0.25">
      <c r="A47" s="466">
        <v>44512</v>
      </c>
      <c r="B47" s="468"/>
      <c r="D47" s="466">
        <v>44883</v>
      </c>
      <c r="E47" s="468"/>
    </row>
    <row r="48" spans="1:5" x14ac:dyDescent="0.25">
      <c r="A48" s="466">
        <v>44519</v>
      </c>
      <c r="B48" s="468"/>
      <c r="D48" s="466">
        <v>44890</v>
      </c>
      <c r="E48" s="468"/>
    </row>
    <row r="49" spans="1:5" x14ac:dyDescent="0.25">
      <c r="A49" s="466">
        <v>44526</v>
      </c>
      <c r="B49" s="468"/>
      <c r="D49" s="466">
        <v>44897</v>
      </c>
      <c r="E49" s="468"/>
    </row>
    <row r="50" spans="1:5" x14ac:dyDescent="0.25">
      <c r="A50" s="466">
        <v>44533</v>
      </c>
      <c r="B50" s="468"/>
      <c r="D50" s="466">
        <v>44904</v>
      </c>
      <c r="E50" s="468"/>
    </row>
    <row r="51" spans="1:5" x14ac:dyDescent="0.25">
      <c r="A51" s="466">
        <v>44540</v>
      </c>
      <c r="B51" s="468"/>
      <c r="D51" s="466">
        <v>44911</v>
      </c>
      <c r="E51" s="468"/>
    </row>
    <row r="52" spans="1:5" x14ac:dyDescent="0.25">
      <c r="A52" s="466">
        <v>44547</v>
      </c>
      <c r="B52" s="468"/>
      <c r="D52" s="466">
        <v>44918</v>
      </c>
      <c r="E52" s="468"/>
    </row>
    <row r="53" spans="1:5" x14ac:dyDescent="0.25">
      <c r="A53" s="466">
        <v>44554</v>
      </c>
      <c r="B53" s="468"/>
      <c r="D53" s="466">
        <v>44925</v>
      </c>
      <c r="E53" s="468"/>
    </row>
    <row r="54" spans="1:5" ht="15.75" thickBot="1" x14ac:dyDescent="0.3">
      <c r="A54" s="469">
        <v>44561</v>
      </c>
      <c r="B54" s="470"/>
      <c r="D54" s="471"/>
      <c r="E54" s="470"/>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D5A68-5253-4F06-AF8A-5FE84FEEC131}">
  <dimension ref="A1:AL553"/>
  <sheetViews>
    <sheetView tabSelected="1" topLeftCell="O1" zoomScaleNormal="100" workbookViewId="0">
      <selection activeCell="AC6" sqref="AC6"/>
    </sheetView>
  </sheetViews>
  <sheetFormatPr baseColWidth="10" defaultRowHeight="15" x14ac:dyDescent="0.25"/>
  <cols>
    <col min="1" max="1" width="11.42578125" style="12"/>
    <col min="2" max="8" width="3.7109375" style="112" customWidth="1"/>
    <col min="9" max="9" width="4.5703125" style="112" customWidth="1"/>
    <col min="10" max="22" width="3.7109375" style="112" customWidth="1"/>
    <col min="23" max="23" width="7.85546875" style="112" bestFit="1" customWidth="1"/>
    <col min="24" max="24" width="9.28515625" style="112" bestFit="1" customWidth="1"/>
    <col min="25" max="25" width="12.7109375" style="70" customWidth="1"/>
    <col min="26" max="16384" width="11.42578125" style="112"/>
  </cols>
  <sheetData>
    <row r="1" spans="1:38" ht="15.75" customHeight="1" thickBot="1" x14ac:dyDescent="0.3">
      <c r="A1" s="82">
        <v>44197</v>
      </c>
      <c r="B1" s="337" t="s">
        <v>0</v>
      </c>
      <c r="C1" s="338"/>
      <c r="D1" s="338"/>
      <c r="E1" s="338"/>
      <c r="F1" s="338"/>
      <c r="G1" s="338"/>
      <c r="H1" s="339"/>
      <c r="I1" s="337" t="s">
        <v>1</v>
      </c>
      <c r="J1" s="338"/>
      <c r="K1" s="338"/>
      <c r="L1" s="338"/>
      <c r="M1" s="338"/>
      <c r="N1" s="338"/>
      <c r="O1" s="338"/>
      <c r="P1" s="337" t="s">
        <v>2</v>
      </c>
      <c r="Q1" s="338"/>
      <c r="R1" s="338"/>
      <c r="S1" s="338"/>
      <c r="T1" s="338"/>
      <c r="U1" s="338"/>
      <c r="V1" s="338"/>
      <c r="W1" s="456" t="s">
        <v>9</v>
      </c>
      <c r="X1" s="454" t="s">
        <v>3</v>
      </c>
      <c r="Y1" s="458" t="s">
        <v>4</v>
      </c>
      <c r="Z1" s="486" t="s">
        <v>180</v>
      </c>
      <c r="AA1" s="482" t="s">
        <v>166</v>
      </c>
      <c r="AB1" s="460" t="s">
        <v>167</v>
      </c>
      <c r="AC1" s="460" t="s">
        <v>168</v>
      </c>
      <c r="AD1" s="460" t="s">
        <v>169</v>
      </c>
      <c r="AE1" s="460" t="s">
        <v>170</v>
      </c>
      <c r="AF1" s="460" t="s">
        <v>171</v>
      </c>
      <c r="AG1" s="460" t="s">
        <v>172</v>
      </c>
      <c r="AH1" s="460" t="s">
        <v>173</v>
      </c>
      <c r="AI1" s="460" t="s">
        <v>174</v>
      </c>
      <c r="AJ1" s="460" t="s">
        <v>175</v>
      </c>
      <c r="AK1" s="460" t="s">
        <v>176</v>
      </c>
      <c r="AL1" s="460" t="s">
        <v>177</v>
      </c>
    </row>
    <row r="2" spans="1:38" x14ac:dyDescent="0.25">
      <c r="A2" s="44" t="s">
        <v>23</v>
      </c>
      <c r="B2" s="146">
        <v>3</v>
      </c>
      <c r="C2" s="147">
        <v>6</v>
      </c>
      <c r="D2" s="147">
        <v>15</v>
      </c>
      <c r="E2" s="147">
        <v>20</v>
      </c>
      <c r="F2" s="147">
        <v>22</v>
      </c>
      <c r="G2" s="147">
        <v>4</v>
      </c>
      <c r="H2" s="148">
        <v>8</v>
      </c>
      <c r="I2" s="136">
        <v>17</v>
      </c>
      <c r="J2" s="141">
        <v>36</v>
      </c>
      <c r="K2" s="141">
        <v>38</v>
      </c>
      <c r="L2" s="141">
        <v>43</v>
      </c>
      <c r="M2" s="142">
        <v>46</v>
      </c>
      <c r="N2" s="136">
        <v>4</v>
      </c>
      <c r="O2" s="142">
        <v>6</v>
      </c>
      <c r="P2" s="145">
        <f>COUNTIF(I2:N2,3)</f>
        <v>0</v>
      </c>
      <c r="Q2" s="141">
        <f>COUNTIF(I2:N2,6)</f>
        <v>0</v>
      </c>
      <c r="R2" s="141">
        <f>COUNTIF(I2:N2,15)</f>
        <v>0</v>
      </c>
      <c r="S2" s="141">
        <f>COUNTIF(I2:N2,20)</f>
        <v>0</v>
      </c>
      <c r="T2" s="141">
        <f>COUNTIF(I2:N2,22)</f>
        <v>0</v>
      </c>
      <c r="U2" s="141">
        <f>COUNTIF(N2:O2,4)</f>
        <v>1</v>
      </c>
      <c r="V2" s="156">
        <f>COUNTIF(O2:P2,8)</f>
        <v>0</v>
      </c>
      <c r="W2" s="455">
        <f>SUMIF(P2:T2,1)</f>
        <v>0</v>
      </c>
      <c r="X2" s="479">
        <f>SUMIF(U2:V2,1)</f>
        <v>1</v>
      </c>
      <c r="Y2" s="457">
        <v>0</v>
      </c>
      <c r="Z2" s="487"/>
      <c r="AA2" s="483" t="s">
        <v>182</v>
      </c>
      <c r="AB2" s="483">
        <f>IF(W2=1=X2=2,'Eurogewinne 21'!$B$87,0)*IF(W2=2=X2=1,'Eurogewinne 21'!$B$87,0)*IF(X2=3=Y2=0,'Eurogewinne 21'!$D$87,0)*IF(X2=3=Y2=1,'Eurogewinne 21'!$E$87,0)*IF(X2=2=Y2=2,'Eurogewinne 21'!$F$87,0)*IF(X2=3=Y2=2,'Eurogewinne 21'!$G$87,0)*(IF(X2=4=Y2=0,'Eurogewinne 21'!$H$87,0)*IF(X2=4=Y2=1,'Eurogewinne 21'!$I$87,0)*IF(X2=4=Y2=2,'Eurogewinne 21'!$J$87,)*IF(X2=5=Y2=0,'Eurogewinne 21'!$K$87,0)*IF(X2=5=Y2=1,'Eurogewinne 21'!$L$87,0)*IF(X2=5=Y2=2,'Eurogewinne 21'!$M$87,0))</f>
        <v>0</v>
      </c>
      <c r="AC2" s="483">
        <f>IF(W2=3=X2=0,'Eurogewinne 21'!$B$87,0*(IF(W2=2=X2=1,'Eurogewinne 21'!$C$87,0)*IF(W2=1=X2=2,'Eurogewinne 21'!$D$87,0)*IF(W2=3=X2=0,'Eurogewinne 21'!$E$87,0)*IF(X2=2=Y2=2,'Eurogewinne 21'!$F$87,0)*IF(X2=3=Y2=2,'Eurogewinne 21'!$G$87,0)*(IF(X2=4=Y2=0,'Eurogewinne 21'!$H$87,0)*IF(X2=4=Y2=1,'Eurogewinne 21'!$I$87,0)*IF(X2=4=Y2=2,'Eurogewinne 21'!$J$87,)*IF(X2=5=Y2=0,'Eurogewinne 21'!$K$87,0)*IF(X2=5=Y2=1,'Eurogewinne 21'!$L$87,0)*IF(X2=5=Y2=2,'Eurogewinne 21'!$M$87,0))))</f>
        <v>0</v>
      </c>
      <c r="AD2" s="483">
        <f>IF(Y2=1=Z2=2,'Eurogewinne 21'!$B$87,0*(IF(Y2=2=Z2=1,'Eurogewinne 21'!$C$87,0)*IF(Y2=3=Z2=0,'Eurogewinne 21'!$D$87,0)*IF(Y2=3=Z2=1,'Eurogewinne 21'!$E$87,0)*IF(Y2=2=Z2=2,'Eurogewinne 21'!$F$87,0)*IF(Y2=3=Z2=2,'Eurogewinne 21'!$G$87,0)*(IF(Y2=4=Z2=0,'Eurogewinne 21'!$H$87,0)*IF(Y2=4=Z2=1,'Eurogewinne 21'!$I$87,0)*IF(Y2=4=Z2=2,'Eurogewinne 21'!$J$87,)*IF(Y2=5=Z2=0,'Eurogewinne 21'!$K$87,0)*IF(Y2=5=Z2=1,'Eurogewinne 21'!$L$87,0)*IF(Y2=5=Z2=2,'Eurogewinne 21'!$M$87,0))))</f>
        <v>0</v>
      </c>
      <c r="AE2" s="483">
        <f>IF(Z2=1=AA2=2,'Eurogewinne 21'!$B$87,0*(IF(Z2=2=AA2=1,'Eurogewinne 21'!$C$87,0)*IF(Z2=3=AA2=0,'Eurogewinne 21'!$D$87,0)*IF(Z2=3=AA2=1,'Eurogewinne 21'!$E$87,0)*IF(Z2=2=AA2=2,'Eurogewinne 21'!$F$87,0)*IF(Z2=3=AA2=2,'Eurogewinne 21'!$G$87,0)*(IF(Z2=4=AA2=0,'Eurogewinne 21'!$H$87,0)*IF(Z2=4=AA2=1,'Eurogewinne 21'!$I$87,0)*IF(Z2=4=AA2=2,'Eurogewinne 21'!$J$87,)*IF(Z2=5=AA2=0,'Eurogewinne 21'!$K$87,0)*IF(Z2=5=AA2=1,'Eurogewinne 21'!$L$87,0)*IF(Z2=5=AA2=2,'Eurogewinne 21'!$M$87,0))))</f>
        <v>0</v>
      </c>
      <c r="AF2" s="483">
        <f>IF(AA2=1=AB2=2,'Eurogewinne 21'!$B$87,0*(IF(AA2=2=AB2=1,'Eurogewinne 21'!$C$87,0)*IF(AA2=3=AB2=0,'Eurogewinne 21'!$D$87,0)*IF(AA2=3=AB2=1,'Eurogewinne 21'!$E$87,0)*IF(AA2=2=AB2=2,'Eurogewinne 21'!$F$87,0)*IF(AA2=3=AB2=2,'Eurogewinne 21'!$G$87,0)*(IF(AA2=4=AB2=0,'Eurogewinne 21'!$H$87,0)*IF(AA2=4=AB2=1,'Eurogewinne 21'!$I$87,0)*IF(AA2=4=AB2=2,'Eurogewinne 21'!$J$87,)*IF(AA2=5=AB2=0,'Eurogewinne 21'!$K$87,0)*IF(AA2=5=AB2=1,'Eurogewinne 21'!$L$87,0)*IF(AA2=5=AB2=2,'Eurogewinne 21'!$M$87,0))))</f>
        <v>0</v>
      </c>
      <c r="AG2" s="483">
        <f>IF(AB2=1=AC2=2,'Eurogewinne 21'!$B$87,0*(IF(AB2=2=AC2=1,'Eurogewinne 21'!$C$87,0)*IF(AB2=3=AC2=0,'Eurogewinne 21'!$D$87,0)*IF(AB2=3=AC2=1,'Eurogewinne 21'!$E$87,0)*IF(AB2=2=AC2=2,'Eurogewinne 21'!$F$87,0)*IF(AB2=3=AC2=2,'Eurogewinne 21'!$G$87,0)*(IF(AB2=4=AC2=0,'Eurogewinne 21'!$H$87,0)*IF(AB2=4=AC2=1,'Eurogewinne 21'!$I$87,0)*IF(AB2=4=AC2=2,'Eurogewinne 21'!$J$87,)*IF(AB2=5=AC2=0,'Eurogewinne 21'!$K$87,0)*IF(AB2=5=AC2=1,'Eurogewinne 21'!$L$87,0)*IF(AB2=5=AC2=2,'Eurogewinne 21'!$M$87,0))))</f>
        <v>0</v>
      </c>
      <c r="AH2" s="483">
        <f>IF(AC2=1=AD2=2,'Eurogewinne 21'!$B$87,0*(IF(AC2=2=AD2=1,'Eurogewinne 21'!$C$87,0)*IF(AC2=3=AD2=0,'Eurogewinne 21'!$D$87,0)*IF(AC2=3=AD2=1,'Eurogewinne 21'!$E$87,0)*IF(AC2=2=AD2=2,'Eurogewinne 21'!$F$87,0)*IF(AC2=3=AD2=2,'Eurogewinne 21'!$G$87,0)*(IF(AC2=4=AD2=0,'Eurogewinne 21'!$H$87,0)*IF(AC2=4=AD2=1,'Eurogewinne 21'!$I$87,0)*IF(AC2=4=AD2=2,'Eurogewinne 21'!$J$87,)*IF(AC2=5=AD2=0,'Eurogewinne 21'!$K$87,0)*IF(AC2=5=AD2=1,'Eurogewinne 21'!$L$87,0)*IF(AC2=5=AD2=2,'Eurogewinne 21'!$M$87,0))))</f>
        <v>0</v>
      </c>
      <c r="AI2" s="483">
        <f>IF(AD2=1=AE2=2,'Eurogewinne 21'!$B$87,0*(IF(AD2=2=AE2=1,'Eurogewinne 21'!$C$87,0)*IF(AD2=3=AE2=0,'Eurogewinne 21'!$D$87,0)*IF(AD2=3=AE2=1,'Eurogewinne 21'!$E$87,0)*IF(AD2=2=AE2=2,'Eurogewinne 21'!$F$87,0)*IF(AD2=3=AE2=2,'Eurogewinne 21'!$G$87,0)*(IF(AD2=4=AE2=0,'Eurogewinne 21'!$H$87,0)*IF(AD2=4=AE2=1,'Eurogewinne 21'!$I$87,0)*IF(AD2=4=AE2=2,'Eurogewinne 21'!$J$87,)*IF(AD2=5=AE2=0,'Eurogewinne 21'!$K$87,0)*IF(AD2=5=AE2=1,'Eurogewinne 21'!$L$87,0)*IF(AD2=5=AE2=2,'Eurogewinne 21'!$M$87,0))))</f>
        <v>0</v>
      </c>
      <c r="AJ2" s="483">
        <f>IF(AE2=1=AF2=2,'Eurogewinne 21'!$B$87,0*(IF(AE2=2=AF2=1,'Eurogewinne 21'!$C$87,0)*IF(AE2=3=AF2=0,'Eurogewinne 21'!$D$87,0)*IF(AE2=3=AF2=1,'Eurogewinne 21'!$E$87,0)*IF(AE2=2=AF2=2,'Eurogewinne 21'!$F$87,0)*IF(AE2=3=AF2=2,'Eurogewinne 21'!$G$87,0)*(IF(AE2=4=AF2=0,'Eurogewinne 21'!$H$87,0)*IF(AE2=4=AF2=1,'Eurogewinne 21'!$I$87,0)*IF(AE2=4=AF2=2,'Eurogewinne 21'!$J$87,)*IF(AE2=5=AF2=0,'Eurogewinne 21'!$K$87,0)*IF(AE2=5=AF2=1,'Eurogewinne 21'!$L$87,0)*IF(AE2=5=AF2=2,'Eurogewinne 21'!$M$87,0))))</f>
        <v>0</v>
      </c>
      <c r="AK2" s="483">
        <f>IF(AF2=1=AG2=2,'Eurogewinne 21'!$B$87,0*(IF(AF2=2=AG2=1,'Eurogewinne 21'!$C$87,0)*IF(AF2=3=AG2=0,'Eurogewinne 21'!$D$87,0)*IF(AF2=3=AG2=1,'Eurogewinne 21'!$E$87,0)*IF(AF2=2=AG2=2,'Eurogewinne 21'!$F$87,0)*IF(AF2=3=AG2=2,'Eurogewinne 21'!$G$87,0)*(IF(AF2=4=AG2=0,'Eurogewinne 21'!$H$87,0)*IF(AF2=4=AG2=1,'Eurogewinne 21'!$I$87,0)*IF(AF2=4=AG2=2,'Eurogewinne 21'!$J$87,)*IF(AF2=5=AG2=0,'Eurogewinne 21'!$K$87,0)*IF(AF2=5=AG2=1,'Eurogewinne 21'!$L$87,0)*IF(AF2=5=AG2=2,'Eurogewinne 21'!$M$87,0))))</f>
        <v>0</v>
      </c>
      <c r="AL2" s="483">
        <f>IF(AG2=1=AH2=2,'Eurogewinne 21'!$B$87,0*(IF(AG2=2=AH2=1,'Eurogewinne 21'!$C$87,0)*IF(AG2=3=AH2=0,'Eurogewinne 21'!$D$87,0)*IF(AG2=3=AH2=1,'Eurogewinne 21'!$E$87,0)*IF(AG2=2=AH2=2,'Eurogewinne 21'!$F$87,0)*IF(AG2=3=AH2=2,'Eurogewinne 21'!$G$87,0)*(IF(AG2=4=AH2=0,'Eurogewinne 21'!$H$87,0)*IF(AG2=4=AH2=1,'Eurogewinne 21'!$I$87,0)*IF(AG2=4=AH2=2,'Eurogewinne 21'!$J$87,)*IF(AG2=5=AH2=0,'Eurogewinne 21'!$K$87,0)*IF(AG2=5=AH2=1,'Eurogewinne 21'!$L$87,0)*IF(AG2=5=AH2=2,'Eurogewinne 21'!$M$87,0))))</f>
        <v>0</v>
      </c>
    </row>
    <row r="3" spans="1:38" x14ac:dyDescent="0.25">
      <c r="A3" s="44" t="s">
        <v>24</v>
      </c>
      <c r="B3" s="149">
        <v>15</v>
      </c>
      <c r="C3" s="139">
        <v>17</v>
      </c>
      <c r="D3" s="139">
        <v>27</v>
      </c>
      <c r="E3" s="139">
        <v>33</v>
      </c>
      <c r="F3" s="139">
        <v>50</v>
      </c>
      <c r="G3" s="139">
        <v>1</v>
      </c>
      <c r="H3" s="150">
        <v>2</v>
      </c>
      <c r="I3" s="140">
        <f t="shared" ref="I3:I7" si="0">$I$2</f>
        <v>17</v>
      </c>
      <c r="J3" s="1">
        <f t="shared" ref="J3:J7" si="1">$J$2</f>
        <v>36</v>
      </c>
      <c r="K3" s="1">
        <f t="shared" ref="K3:K7" si="2">$K$2</f>
        <v>38</v>
      </c>
      <c r="L3" s="1">
        <f t="shared" ref="L3:L7" si="3">$L$2</f>
        <v>43</v>
      </c>
      <c r="M3" s="1">
        <f t="shared" ref="M3:M7" si="4">$M$2</f>
        <v>46</v>
      </c>
      <c r="N3" s="1">
        <f t="shared" ref="N3:N7" si="5">$N$2</f>
        <v>4</v>
      </c>
      <c r="O3" s="126">
        <f t="shared" ref="O3:O7" si="6">$O$2</f>
        <v>6</v>
      </c>
      <c r="P3" s="140">
        <f>COUNTIF(I3:N3,15)</f>
        <v>0</v>
      </c>
      <c r="Q3" s="1">
        <f>COUNTIF(I3:N3,17)</f>
        <v>1</v>
      </c>
      <c r="R3" s="1">
        <f>COUNTIF(I3:N3,27)</f>
        <v>0</v>
      </c>
      <c r="S3" s="1">
        <f>COUNTIF(I3:N3,33)</f>
        <v>0</v>
      </c>
      <c r="T3" s="1">
        <f>COUNTIF(I3:N3,50)</f>
        <v>0</v>
      </c>
      <c r="U3" s="1">
        <f>COUNTIF(N3:O3,1)</f>
        <v>0</v>
      </c>
      <c r="V3" s="4">
        <f>COUNTIF(O3:P3,2)</f>
        <v>0</v>
      </c>
      <c r="W3" s="160">
        <f t="shared" ref="W3:W7" si="7">SUMIF(P3:T3,1)</f>
        <v>1</v>
      </c>
      <c r="X3" s="127">
        <f t="shared" ref="X3:X7" si="8">SUMIF(U3:V3,1)</f>
        <v>0</v>
      </c>
      <c r="Y3" s="457"/>
      <c r="Z3" s="487"/>
      <c r="AA3" s="483">
        <f>IF(W3=2=X3=1,'Eurogewinne 21'!$B$87,0)*IF(W3=1=X3=2,'Eurogewinne 21'!$B$87,0)*IF(W3=3=X3=0,'Eurogewinne 21'!$D$87,0)*IF(W3=3=X3=1,'Eurogewinne 21'!$E$87,0)*IF(W3=2=X3=2,'Eurogewinne 21'!$F$87,0)*IF(W3=3=X3=2,'Eurogewinne 21'!$G$87,0)*(IF(W3=4=X3=0,'Eurogewinne 21'!$H$87,0)*IF(W3=4=X3=1,'Eurogewinne 21'!$I$87,0)*IF(W3=4=X3=2,'Eurogewinne 21'!$J$87,)*IF(W3=5=X3=0,'Eurogewinne 21'!$K$87,0)*IF(W3=5=X3=1,'Eurogewinne 21'!$L$87,0)*IF(W3=5=X3=2,'Eurogewinne 21'!$M$87,0))</f>
        <v>0</v>
      </c>
      <c r="AB3" s="483">
        <f>IF(W3=1=X3=2,'Eurogewinne 21'!$B$87,0*(IF(W3=2=X3=1,'Eurogewinne 21'!$C$87,0)*IF(W3=3=X3=0,'Eurogewinne 21'!$D$87,0)*IF(W3=3=X3=1,'Eurogewinne 21'!$E$87,0)*IF(W3=2=X3=2,'Eurogewinne 21'!$F$87,0)*IF(W3=3=X3=2,'Eurogewinne 21'!$G$87,0)*(IF(W3=4=X3=0,'Eurogewinne 21'!$H$87,0)*IF(W3=4=X3=1,'Eurogewinne 21'!$I$87,0)*IF(W3=4=X3=2,'Eurogewinne 21'!$J$87,)*IF(W3=5=X3=0,'Eurogewinne 21'!$K$87,0)*IF(W3=5=X3=1,'Eurogewinne 21'!$L$87,0)*IF(W3=5=X3=2,'Eurogewinne 21'!$M$87,0))))</f>
        <v>0</v>
      </c>
      <c r="AC3" s="483">
        <f>IF(X3=1=Y3=2,'Eurogewinne 21'!$B$87,0*(IF(X3=2=Y3=1,'Eurogewinne 21'!$C$87,0)*IF(X3=3=Y3=0,'Eurogewinne 21'!$D$87,0)*IF(X3=3=Y3=1,'Eurogewinne 21'!$E$87,0)*IF(X3=2=Y3=2,'Eurogewinne 21'!$F$87,0)*IF(X3=3=Y3=2,'Eurogewinne 21'!$G$87,0)*(IF(X3=4=Y3=0,'Eurogewinne 21'!$H$87,0)*IF(X3=4=Y3=1,'Eurogewinne 21'!$I$87,0)*IF(X3=4=Y3=2,'Eurogewinne 21'!$J$87,)*IF(X3=5=Y3=0,'Eurogewinne 21'!$K$87,0)*IF(X3=5=Y3=1,'Eurogewinne 21'!$L$87,0)*IF(X3=5=Y3=2,'Eurogewinne 21'!$M$87,0))))</f>
        <v>0</v>
      </c>
      <c r="AD3" s="483">
        <f>IF(Y3=1=Z3=2,'Eurogewinne 21'!$B$87,0*(IF(Y3=2=Z3=1,'Eurogewinne 21'!$C$87,0)*IF(Y3=3=Z3=0,'Eurogewinne 21'!$D$87,0)*IF(Y3=3=Z3=1,'Eurogewinne 21'!$E$87,0)*IF(Y3=2=Z3=2,'Eurogewinne 21'!$F$87,0)*IF(Y3=3=Z3=2,'Eurogewinne 21'!$G$87,0)*(IF(Y3=4=Z3=0,'Eurogewinne 21'!$H$87,0)*IF(Y3=4=Z3=1,'Eurogewinne 21'!$I$87,0)*IF(Y3=4=Z3=2,'Eurogewinne 21'!$J$87,)*IF(Y3=5=Z3=0,'Eurogewinne 21'!$K$87,0)*IF(Y3=5=Z3=1,'Eurogewinne 21'!$L$87,0)*IF(Y3=5=Z3=2,'Eurogewinne 21'!$M$87,0))))</f>
        <v>0</v>
      </c>
      <c r="AE3" s="483">
        <f>IF(Z3=1=AA3=2,'Eurogewinne 21'!$B$87,0*(IF(Z3=2=AA3=1,'Eurogewinne 21'!$C$87,0)*IF(Z3=3=AA3=0,'Eurogewinne 21'!$D$87,0)*IF(Z3=3=AA3=1,'Eurogewinne 21'!$E$87,0)*IF(Z3=2=AA3=2,'Eurogewinne 21'!$F$87,0)*IF(Z3=3=AA3=2,'Eurogewinne 21'!$G$87,0)*(IF(Z3=4=AA3=0,'Eurogewinne 21'!$H$87,0)*IF(Z3=4=AA3=1,'Eurogewinne 21'!$I$87,0)*IF(Z3=4=AA3=2,'Eurogewinne 21'!$J$87,)*IF(Z3=5=AA3=0,'Eurogewinne 21'!$K$87,0)*IF(Z3=5=AA3=1,'Eurogewinne 21'!$L$87,0)*IF(Z3=5=AA3=2,'Eurogewinne 21'!$M$87,0))))</f>
        <v>0</v>
      </c>
      <c r="AF3" s="483">
        <f>IF(AA3=1=AB3=2,'Eurogewinne 21'!$B$87,0*(IF(AA3=2=AB3=1,'Eurogewinne 21'!$C$87,0)*IF(AA3=3=AB3=0,'Eurogewinne 21'!$D$87,0)*IF(AA3=3=AB3=1,'Eurogewinne 21'!$E$87,0)*IF(AA3=2=AB3=2,'Eurogewinne 21'!$F$87,0)*IF(AA3=3=AB3=2,'Eurogewinne 21'!$G$87,0)*(IF(AA3=4=AB3=0,'Eurogewinne 21'!$H$87,0)*IF(AA3=4=AB3=1,'Eurogewinne 21'!$I$87,0)*IF(AA3=4=AB3=2,'Eurogewinne 21'!$J$87,)*IF(AA3=5=AB3=0,'Eurogewinne 21'!$K$87,0)*IF(AA3=5=AB3=1,'Eurogewinne 21'!$L$87,0)*IF(AA3=5=AB3=2,'Eurogewinne 21'!$M$87,0))))</f>
        <v>0</v>
      </c>
      <c r="AG3" s="483">
        <f>IF(AB3=1=AC3=2,'Eurogewinne 21'!$B$87,0*(IF(AB3=2=AC3=1,'Eurogewinne 21'!$C$87,0)*IF(AB3=3=AC3=0,'Eurogewinne 21'!$D$87,0)*IF(AB3=3=AC3=1,'Eurogewinne 21'!$E$87,0)*IF(AB3=2=AC3=2,'Eurogewinne 21'!$F$87,0)*IF(AB3=3=AC3=2,'Eurogewinne 21'!$G$87,0)*(IF(AB3=4=AC3=0,'Eurogewinne 21'!$H$87,0)*IF(AB3=4=AC3=1,'Eurogewinne 21'!$I$87,0)*IF(AB3=4=AC3=2,'Eurogewinne 21'!$J$87,)*IF(AB3=5=AC3=0,'Eurogewinne 21'!$K$87,0)*IF(AB3=5=AC3=1,'Eurogewinne 21'!$L$87,0)*IF(AB3=5=AC3=2,'Eurogewinne 21'!$M$87,0))))</f>
        <v>0</v>
      </c>
      <c r="AH3" s="483">
        <f>IF(AC3=1=AD3=2,'Eurogewinne 21'!$B$87,0*(IF(AC3=2=AD3=1,'Eurogewinne 21'!$C$87,0)*IF(AC3=3=AD3=0,'Eurogewinne 21'!$D$87,0)*IF(AC3=3=AD3=1,'Eurogewinne 21'!$E$87,0)*IF(AC3=2=AD3=2,'Eurogewinne 21'!$F$87,0)*IF(AC3=3=AD3=2,'Eurogewinne 21'!$G$87,0)*(IF(AC3=4=AD3=0,'Eurogewinne 21'!$H$87,0)*IF(AC3=4=AD3=1,'Eurogewinne 21'!$I$87,0)*IF(AC3=4=AD3=2,'Eurogewinne 21'!$J$87,)*IF(AC3=5=AD3=0,'Eurogewinne 21'!$K$87,0)*IF(AC3=5=AD3=1,'Eurogewinne 21'!$L$87,0)*IF(AC3=5=AD3=2,'Eurogewinne 21'!$M$87,0))))</f>
        <v>0</v>
      </c>
      <c r="AI3" s="483">
        <f>IF(AD3=1=AE3=2,'Eurogewinne 21'!$B$87,0*(IF(AD3=2=AE3=1,'Eurogewinne 21'!$C$87,0)*IF(AD3=3=AE3=0,'Eurogewinne 21'!$D$87,0)*IF(AD3=3=AE3=1,'Eurogewinne 21'!$E$87,0)*IF(AD3=2=AE3=2,'Eurogewinne 21'!$F$87,0)*IF(AD3=3=AE3=2,'Eurogewinne 21'!$G$87,0)*(IF(AD3=4=AE3=0,'Eurogewinne 21'!$H$87,0)*IF(AD3=4=AE3=1,'Eurogewinne 21'!$I$87,0)*IF(AD3=4=AE3=2,'Eurogewinne 21'!$J$87,)*IF(AD3=5=AE3=0,'Eurogewinne 21'!$K$87,0)*IF(AD3=5=AE3=1,'Eurogewinne 21'!$L$87,0)*IF(AD3=5=AE3=2,'Eurogewinne 21'!$M$87,0))))</f>
        <v>0</v>
      </c>
      <c r="AJ3" s="483">
        <f>IF(AE3=1=AF3=2,'Eurogewinne 21'!$B$87,0*(IF(AE3=2=AF3=1,'Eurogewinne 21'!$C$87,0)*IF(AE3=3=AF3=0,'Eurogewinne 21'!$D$87,0)*IF(AE3=3=AF3=1,'Eurogewinne 21'!$E$87,0)*IF(AE3=2=AF3=2,'Eurogewinne 21'!$F$87,0)*IF(AE3=3=AF3=2,'Eurogewinne 21'!$G$87,0)*(IF(AE3=4=AF3=0,'Eurogewinne 21'!$H$87,0)*IF(AE3=4=AF3=1,'Eurogewinne 21'!$I$87,0)*IF(AE3=4=AF3=2,'Eurogewinne 21'!$J$87,)*IF(AE3=5=AF3=0,'Eurogewinne 21'!$K$87,0)*IF(AE3=5=AF3=1,'Eurogewinne 21'!$L$87,0)*IF(AE3=5=AF3=2,'Eurogewinne 21'!$M$87,0))))</f>
        <v>0</v>
      </c>
      <c r="AK3" s="483">
        <f>IF(AF3=1=AG3=2,'Eurogewinne 21'!$B$87,0*(IF(AF3=2=AG3=1,'Eurogewinne 21'!$C$87,0)*IF(AF3=3=AG3=0,'Eurogewinne 21'!$D$87,0)*IF(AF3=3=AG3=1,'Eurogewinne 21'!$E$87,0)*IF(AF3=2=AG3=2,'Eurogewinne 21'!$F$87,0)*IF(AF3=3=AG3=2,'Eurogewinne 21'!$G$87,0)*(IF(AF3=4=AG3=0,'Eurogewinne 21'!$H$87,0)*IF(AF3=4=AG3=1,'Eurogewinne 21'!$I$87,0)*IF(AF3=4=AG3=2,'Eurogewinne 21'!$J$87,)*IF(AF3=5=AG3=0,'Eurogewinne 21'!$K$87,0)*IF(AF3=5=AG3=1,'Eurogewinne 21'!$L$87,0)*IF(AF3=5=AG3=2,'Eurogewinne 21'!$M$87,0))))</f>
        <v>0</v>
      </c>
      <c r="AL3" s="483">
        <f>IF(AG3=1=AH3=2,'Eurogewinne 21'!$B$87,0*(IF(AG3=2=AH3=1,'Eurogewinne 21'!$C$87,0)*IF(AG3=3=AH3=0,'Eurogewinne 21'!$D$87,0)*IF(AG3=3=AH3=1,'Eurogewinne 21'!$E$87,0)*IF(AG3=2=AH3=2,'Eurogewinne 21'!$F$87,0)*IF(AG3=3=AH3=2,'Eurogewinne 21'!$G$87,0)*(IF(AG3=4=AH3=0,'Eurogewinne 21'!$H$87,0)*IF(AG3=4=AH3=1,'Eurogewinne 21'!$I$87,0)*IF(AG3=4=AH3=2,'Eurogewinne 21'!$J$87,)*IF(AG3=5=AH3=0,'Eurogewinne 21'!$K$87,0)*IF(AG3=5=AH3=1,'Eurogewinne 21'!$L$87,0)*IF(AG3=5=AH3=2,'Eurogewinne 21'!$M$87,0))))</f>
        <v>0</v>
      </c>
    </row>
    <row r="4" spans="1:38" x14ac:dyDescent="0.25">
      <c r="A4" s="44" t="s">
        <v>25</v>
      </c>
      <c r="B4" s="149">
        <v>7</v>
      </c>
      <c r="C4" s="139">
        <v>8</v>
      </c>
      <c r="D4" s="139">
        <v>28</v>
      </c>
      <c r="E4" s="139">
        <v>34</v>
      </c>
      <c r="F4" s="139">
        <v>39</v>
      </c>
      <c r="G4" s="139">
        <v>4</v>
      </c>
      <c r="H4" s="150">
        <v>10</v>
      </c>
      <c r="I4" s="140">
        <f t="shared" si="0"/>
        <v>17</v>
      </c>
      <c r="J4" s="1">
        <f t="shared" si="1"/>
        <v>36</v>
      </c>
      <c r="K4" s="1">
        <f t="shared" si="2"/>
        <v>38</v>
      </c>
      <c r="L4" s="1">
        <f t="shared" si="3"/>
        <v>43</v>
      </c>
      <c r="M4" s="1">
        <f t="shared" si="4"/>
        <v>46</v>
      </c>
      <c r="N4" s="1">
        <f t="shared" si="5"/>
        <v>4</v>
      </c>
      <c r="O4" s="126">
        <f t="shared" si="6"/>
        <v>6</v>
      </c>
      <c r="P4" s="140">
        <f>COUNTIF(I4:N4,7)</f>
        <v>0</v>
      </c>
      <c r="Q4" s="1">
        <f t="shared" ref="Q4" si="9">COUNTIF(I4:N4,8)</f>
        <v>0</v>
      </c>
      <c r="R4" s="1">
        <f>COUNTIF(I4:N4,28)</f>
        <v>0</v>
      </c>
      <c r="S4" s="1">
        <f>COUNTIF(I4:N4,34)</f>
        <v>0</v>
      </c>
      <c r="T4" s="1">
        <f>COUNTIF(I4:N4,39)</f>
        <v>0</v>
      </c>
      <c r="U4" s="1">
        <f t="shared" ref="U4:U5" si="10">COUNTIF(N4:O4,4)</f>
        <v>1</v>
      </c>
      <c r="V4" s="4">
        <f>COUNTIF(O4:P4,10)</f>
        <v>0</v>
      </c>
      <c r="W4" s="160">
        <f t="shared" si="7"/>
        <v>0</v>
      </c>
      <c r="X4" s="127">
        <f t="shared" si="8"/>
        <v>1</v>
      </c>
      <c r="Y4" s="457"/>
      <c r="Z4" s="487"/>
      <c r="AA4" s="483">
        <f>IF(W4=2=X4=1,'Eurogewinne 21'!$B$87,0)*IF(W4=1=X4=2,'Eurogewinne 21'!$B$87,0)*IF(W4=3=X4=0,'Eurogewinne 21'!$D$87,0)*IF(W4=3=X4=1,'Eurogewinne 21'!$E$87,0)*IF(W4=2=X4=2,'Eurogewinne 21'!$F$87,0)*IF(W4=3=X4=2,'Eurogewinne 21'!$G$87,0)*(IF(W4=4=X4=0,'Eurogewinne 21'!$H$87,0)*IF(W4=4=X4=1,'Eurogewinne 21'!$I$87,0)*IF(W4=4=X4=2,'Eurogewinne 21'!$J$87,)*IF(W4=5=X4=0,'Eurogewinne 21'!$K$87,0)*IF(W4=5=X4=1,'Eurogewinne 21'!$L$87,0)*IF(W4=5=X4=2,'Eurogewinne 21'!$M$87,0))</f>
        <v>0</v>
      </c>
      <c r="AB4" s="483">
        <f>IF(W4=1=X4=2,'Eurogewinne 21'!$B$87,0*(IF(W4=2=X4=1,'Eurogewinne 21'!$C$87,0)*IF(W4=3=X4=0,'Eurogewinne 21'!$D$87,0)*IF(W4=3=X4=1,'Eurogewinne 21'!$E$87,0)*IF(W4=2=X4=2,'Eurogewinne 21'!$F$87,0)*IF(W4=3=X4=2,'Eurogewinne 21'!$G$87,0)*(IF(W4=4=X4=0,'Eurogewinne 21'!$H$87,0)*IF(W4=4=X4=1,'Eurogewinne 21'!$I$87,0)*IF(W4=4=X4=2,'Eurogewinne 21'!$J$87,)*IF(W4=5=X4=0,'Eurogewinne 21'!$K$87,0)*IF(W4=5=X4=1,'Eurogewinne 21'!$L$87,0)*IF(W4=5=X4=2,'Eurogewinne 21'!$M$87,0))))</f>
        <v>0</v>
      </c>
      <c r="AC4" s="483">
        <f>IF(X4=1=Y4=2,'Eurogewinne 21'!$B$87,0*(IF(X4=2=Y4=1,'Eurogewinne 21'!$C$87,0)*IF(X4=3=Y4=0,'Eurogewinne 21'!$D$87,0)*IF(X4=3=Y4=1,'Eurogewinne 21'!$E$87,0)*IF(X4=2=Y4=2,'Eurogewinne 21'!$F$87,0)*IF(X4=3=Y4=2,'Eurogewinne 21'!$G$87,0)*(IF(X4=4=Y4=0,'Eurogewinne 21'!$H$87,0)*IF(X4=4=Y4=1,'Eurogewinne 21'!$I$87,0)*IF(X4=4=Y4=2,'Eurogewinne 21'!$J$87,)*IF(X4=5=Y4=0,'Eurogewinne 21'!$K$87,0)*IF(X4=5=Y4=1,'Eurogewinne 21'!$L$87,0)*IF(X4=5=Y4=2,'Eurogewinne 21'!$M$87,0))))</f>
        <v>0</v>
      </c>
      <c r="AD4" s="483">
        <f>IF(Y4=1=Z4=2,'Eurogewinne 21'!$B$87,0*(IF(Y4=2=Z4=1,'Eurogewinne 21'!$C$87,0)*IF(Y4=3=Z4=0,'Eurogewinne 21'!$D$87,0)*IF(Y4=3=Z4=1,'Eurogewinne 21'!$E$87,0)*IF(Y4=2=Z4=2,'Eurogewinne 21'!$F$87,0)*IF(Y4=3=Z4=2,'Eurogewinne 21'!$G$87,0)*(IF(Y4=4=Z4=0,'Eurogewinne 21'!$H$87,0)*IF(Y4=4=Z4=1,'Eurogewinne 21'!$I$87,0)*IF(Y4=4=Z4=2,'Eurogewinne 21'!$J$87,)*IF(Y4=5=Z4=0,'Eurogewinne 21'!$K$87,0)*IF(Y4=5=Z4=1,'Eurogewinne 21'!$L$87,0)*IF(Y4=5=Z4=2,'Eurogewinne 21'!$M$87,0))))</f>
        <v>0</v>
      </c>
      <c r="AE4" s="483">
        <f>IF(Z4=1=AA4=2,'Eurogewinne 21'!$B$87,0*(IF(Z4=2=AA4=1,'Eurogewinne 21'!$C$87,0)*IF(Z4=3=AA4=0,'Eurogewinne 21'!$D$87,0)*IF(Z4=3=AA4=1,'Eurogewinne 21'!$E$87,0)*IF(Z4=2=AA4=2,'Eurogewinne 21'!$F$87,0)*IF(Z4=3=AA4=2,'Eurogewinne 21'!$G$87,0)*(IF(Z4=4=AA4=0,'Eurogewinne 21'!$H$87,0)*IF(Z4=4=AA4=1,'Eurogewinne 21'!$I$87,0)*IF(Z4=4=AA4=2,'Eurogewinne 21'!$J$87,)*IF(Z4=5=AA4=0,'Eurogewinne 21'!$K$87,0)*IF(Z4=5=AA4=1,'Eurogewinne 21'!$L$87,0)*IF(Z4=5=AA4=2,'Eurogewinne 21'!$M$87,0))))</f>
        <v>0</v>
      </c>
      <c r="AF4" s="483">
        <f>IF(AA4=1=AB4=2,'Eurogewinne 21'!$B$87,0*(IF(AA4=2=AB4=1,'Eurogewinne 21'!$C$87,0)*IF(AA4=3=AB4=0,'Eurogewinne 21'!$D$87,0)*IF(AA4=3=AB4=1,'Eurogewinne 21'!$E$87,0)*IF(AA4=2=AB4=2,'Eurogewinne 21'!$F$87,0)*IF(AA4=3=AB4=2,'Eurogewinne 21'!$G$87,0)*(IF(AA4=4=AB4=0,'Eurogewinne 21'!$H$87,0)*IF(AA4=4=AB4=1,'Eurogewinne 21'!$I$87,0)*IF(AA4=4=AB4=2,'Eurogewinne 21'!$J$87,)*IF(AA4=5=AB4=0,'Eurogewinne 21'!$K$87,0)*IF(AA4=5=AB4=1,'Eurogewinne 21'!$L$87,0)*IF(AA4=5=AB4=2,'Eurogewinne 21'!$M$87,0))))</f>
        <v>0</v>
      </c>
      <c r="AG4" s="483">
        <f>IF(AB4=1=AC4=2,'Eurogewinne 21'!$B$87,0*(IF(AB4=2=AC4=1,'Eurogewinne 21'!$C$87,0)*IF(AB4=3=AC4=0,'Eurogewinne 21'!$D$87,0)*IF(AB4=3=AC4=1,'Eurogewinne 21'!$E$87,0)*IF(AB4=2=AC4=2,'Eurogewinne 21'!$F$87,0)*IF(AB4=3=AC4=2,'Eurogewinne 21'!$G$87,0)*(IF(AB4=4=AC4=0,'Eurogewinne 21'!$H$87,0)*IF(AB4=4=AC4=1,'Eurogewinne 21'!$I$87,0)*IF(AB4=4=AC4=2,'Eurogewinne 21'!$J$87,)*IF(AB4=5=AC4=0,'Eurogewinne 21'!$K$87,0)*IF(AB4=5=AC4=1,'Eurogewinne 21'!$L$87,0)*IF(AB4=5=AC4=2,'Eurogewinne 21'!$M$87,0))))</f>
        <v>0</v>
      </c>
      <c r="AH4" s="483">
        <f>IF(AC4=1=AD4=2,'Eurogewinne 21'!$B$87,0*(IF(AC4=2=AD4=1,'Eurogewinne 21'!$C$87,0)*IF(AC4=3=AD4=0,'Eurogewinne 21'!$D$87,0)*IF(AC4=3=AD4=1,'Eurogewinne 21'!$E$87,0)*IF(AC4=2=AD4=2,'Eurogewinne 21'!$F$87,0)*IF(AC4=3=AD4=2,'Eurogewinne 21'!$G$87,0)*(IF(AC4=4=AD4=0,'Eurogewinne 21'!$H$87,0)*IF(AC4=4=AD4=1,'Eurogewinne 21'!$I$87,0)*IF(AC4=4=AD4=2,'Eurogewinne 21'!$J$87,)*IF(AC4=5=AD4=0,'Eurogewinne 21'!$K$87,0)*IF(AC4=5=AD4=1,'Eurogewinne 21'!$L$87,0)*IF(AC4=5=AD4=2,'Eurogewinne 21'!$M$87,0))))</f>
        <v>0</v>
      </c>
      <c r="AI4" s="483">
        <f>IF(AD4=1=AE4=2,'Eurogewinne 21'!$B$87,0*(IF(AD4=2=AE4=1,'Eurogewinne 21'!$C$87,0)*IF(AD4=3=AE4=0,'Eurogewinne 21'!$D$87,0)*IF(AD4=3=AE4=1,'Eurogewinne 21'!$E$87,0)*IF(AD4=2=AE4=2,'Eurogewinne 21'!$F$87,0)*IF(AD4=3=AE4=2,'Eurogewinne 21'!$G$87,0)*(IF(AD4=4=AE4=0,'Eurogewinne 21'!$H$87,0)*IF(AD4=4=AE4=1,'Eurogewinne 21'!$I$87,0)*IF(AD4=4=AE4=2,'Eurogewinne 21'!$J$87,)*IF(AD4=5=AE4=0,'Eurogewinne 21'!$K$87,0)*IF(AD4=5=AE4=1,'Eurogewinne 21'!$L$87,0)*IF(AD4=5=AE4=2,'Eurogewinne 21'!$M$87,0))))</f>
        <v>0</v>
      </c>
      <c r="AJ4" s="483">
        <f>IF(AE4=1=AF4=2,'Eurogewinne 21'!$B$87,0*(IF(AE4=2=AF4=1,'Eurogewinne 21'!$C$87,0)*IF(AE4=3=AF4=0,'Eurogewinne 21'!$D$87,0)*IF(AE4=3=AF4=1,'Eurogewinne 21'!$E$87,0)*IF(AE4=2=AF4=2,'Eurogewinne 21'!$F$87,0)*IF(AE4=3=AF4=2,'Eurogewinne 21'!$G$87,0)*(IF(AE4=4=AF4=0,'Eurogewinne 21'!$H$87,0)*IF(AE4=4=AF4=1,'Eurogewinne 21'!$I$87,0)*IF(AE4=4=AF4=2,'Eurogewinne 21'!$J$87,)*IF(AE4=5=AF4=0,'Eurogewinne 21'!$K$87,0)*IF(AE4=5=AF4=1,'Eurogewinne 21'!$L$87,0)*IF(AE4=5=AF4=2,'Eurogewinne 21'!$M$87,0))))</f>
        <v>0</v>
      </c>
      <c r="AK4" s="483">
        <f>IF(AF4=1=AG4=2,'Eurogewinne 21'!$B$87,0*(IF(AF4=2=AG4=1,'Eurogewinne 21'!$C$87,0)*IF(AF4=3=AG4=0,'Eurogewinne 21'!$D$87,0)*IF(AF4=3=AG4=1,'Eurogewinne 21'!$E$87,0)*IF(AF4=2=AG4=2,'Eurogewinne 21'!$F$87,0)*IF(AF4=3=AG4=2,'Eurogewinne 21'!$G$87,0)*(IF(AF4=4=AG4=0,'Eurogewinne 21'!$H$87,0)*IF(AF4=4=AG4=1,'Eurogewinne 21'!$I$87,0)*IF(AF4=4=AG4=2,'Eurogewinne 21'!$J$87,)*IF(AF4=5=AG4=0,'Eurogewinne 21'!$K$87,0)*IF(AF4=5=AG4=1,'Eurogewinne 21'!$L$87,0)*IF(AF4=5=AG4=2,'Eurogewinne 21'!$M$87,0))))</f>
        <v>0</v>
      </c>
      <c r="AL4" s="483">
        <f>IF(AG4=1=AH4=2,'Eurogewinne 21'!$B$87,0*(IF(AG4=2=AH4=1,'Eurogewinne 21'!$C$87,0)*IF(AG4=3=AH4=0,'Eurogewinne 21'!$D$87,0)*IF(AG4=3=AH4=1,'Eurogewinne 21'!$E$87,0)*IF(AG4=2=AH4=2,'Eurogewinne 21'!$F$87,0)*IF(AG4=3=AH4=2,'Eurogewinne 21'!$G$87,0)*(IF(AG4=4=AH4=0,'Eurogewinne 21'!$H$87,0)*IF(AG4=4=AH4=1,'Eurogewinne 21'!$I$87,0)*IF(AG4=4=AH4=2,'Eurogewinne 21'!$J$87,)*IF(AG4=5=AH4=0,'Eurogewinne 21'!$K$87,0)*IF(AG4=5=AH4=1,'Eurogewinne 21'!$L$87,0)*IF(AG4=5=AH4=2,'Eurogewinne 21'!$M$87,0))))</f>
        <v>0</v>
      </c>
    </row>
    <row r="5" spans="1:38" x14ac:dyDescent="0.25">
      <c r="A5" s="44" t="s">
        <v>26</v>
      </c>
      <c r="B5" s="149">
        <v>1</v>
      </c>
      <c r="C5" s="139">
        <v>6</v>
      </c>
      <c r="D5" s="139">
        <v>19</v>
      </c>
      <c r="E5" s="139">
        <v>38</v>
      </c>
      <c r="F5" s="139">
        <v>40</v>
      </c>
      <c r="G5" s="139">
        <v>4</v>
      </c>
      <c r="H5" s="150">
        <v>5</v>
      </c>
      <c r="I5" s="140">
        <f t="shared" si="0"/>
        <v>17</v>
      </c>
      <c r="J5" s="1">
        <f t="shared" si="1"/>
        <v>36</v>
      </c>
      <c r="K5" s="1">
        <f t="shared" si="2"/>
        <v>38</v>
      </c>
      <c r="L5" s="1">
        <f t="shared" si="3"/>
        <v>43</v>
      </c>
      <c r="M5" s="1">
        <f t="shared" si="4"/>
        <v>46</v>
      </c>
      <c r="N5" s="1">
        <f t="shared" si="5"/>
        <v>4</v>
      </c>
      <c r="O5" s="126">
        <f t="shared" si="6"/>
        <v>6</v>
      </c>
      <c r="P5" s="140">
        <f>COUNTIF(I5:N5,1)</f>
        <v>0</v>
      </c>
      <c r="Q5" s="1">
        <f>COUNTIF(I5:N5,6)</f>
        <v>0</v>
      </c>
      <c r="R5" s="1">
        <f>COUNTIF(I5:N5,19)</f>
        <v>0</v>
      </c>
      <c r="S5" s="1">
        <f>COUNTIF(I5:N5,38)</f>
        <v>1</v>
      </c>
      <c r="T5" s="1">
        <f>COUNTIF(I5:N5,40)</f>
        <v>0</v>
      </c>
      <c r="U5" s="1">
        <f t="shared" si="10"/>
        <v>1</v>
      </c>
      <c r="V5" s="4">
        <f>COUNTIF(O5:P5,5)</f>
        <v>0</v>
      </c>
      <c r="W5" s="160">
        <f t="shared" si="7"/>
        <v>1</v>
      </c>
      <c r="X5" s="127">
        <f t="shared" si="8"/>
        <v>1</v>
      </c>
      <c r="Y5" s="457"/>
      <c r="Z5" s="487"/>
      <c r="AA5" s="483">
        <f>IF(W5=2=X5=1,'Eurogewinne 21'!$B$87,0)*IF(W5=1=X5=2,'Eurogewinne 21'!$B$87,0)*IF(W5=3=X5=0,'Eurogewinne 21'!$D$87,0)*IF(W5=3=X5=1,'Eurogewinne 21'!$E$87,0)*IF(W5=2=X5=2,'Eurogewinne 21'!$F$87,0)*IF(W5=3=X5=2,'Eurogewinne 21'!$G$87,0)*(IF(W5=4=X5=0,'Eurogewinne 21'!$H$87,0)*IF(W5=4=X5=1,'Eurogewinne 21'!$I$87,0)*IF(W5=4=X5=2,'Eurogewinne 21'!$J$87,)*IF(W5=5=X5=0,'Eurogewinne 21'!$K$87,0)*IF(W5=5=X5=1,'Eurogewinne 21'!$L$87,0)*IF(W5=5=X5=2,'Eurogewinne 21'!$M$87,0))</f>
        <v>0</v>
      </c>
      <c r="AB5" s="483">
        <f>IF(W5=1=X5=2,'Eurogewinne 21'!$B$87,0*(IF(W5=2=X5=1,'Eurogewinne 21'!$C$87,0)*IF(W5=3=X5=0,'Eurogewinne 21'!$D$87,0)*IF(W5=3=X5=1,'Eurogewinne 21'!$E$87,0)*IF(W5=2=X5=2,'Eurogewinne 21'!$F$87,0)*IF(W5=3=X5=2,'Eurogewinne 21'!$G$87,0)*(IF(W5=4=X5=0,'Eurogewinne 21'!$H$87,0)*IF(W5=4=X5=1,'Eurogewinne 21'!$I$87,0)*IF(W5=4=X5=2,'Eurogewinne 21'!$J$87,)*IF(W5=5=X5=0,'Eurogewinne 21'!$K$87,0)*IF(W5=5=X5=1,'Eurogewinne 21'!$L$87,0)*IF(W5=5=X5=2,'Eurogewinne 21'!$M$87,0))))</f>
        <v>0</v>
      </c>
      <c r="AC5" s="483">
        <f>IF(X5=1=Y5=2,'Eurogewinne 21'!$B$87,0*(IF(X5=2=Y5=1,'Eurogewinne 21'!$C$87,0)*IF(X5=3=Y5=0,'Eurogewinne 21'!$D$87,0)*IF(X5=3=Y5=1,'Eurogewinne 21'!$E$87,0)*IF(X5=2=Y5=2,'Eurogewinne 21'!$F$87,0)*IF(X5=3=Y5=2,'Eurogewinne 21'!$G$87,0)*(IF(X5=4=Y5=0,'Eurogewinne 21'!$H$87,0)*IF(X5=4=Y5=1,'Eurogewinne 21'!$I$87,0)*IF(X5=4=Y5=2,'Eurogewinne 21'!$J$87,)*IF(X5=5=Y5=0,'Eurogewinne 21'!$K$87,0)*IF(X5=5=Y5=1,'Eurogewinne 21'!$L$87,0)*IF(X5=5=Y5=2,'Eurogewinne 21'!$M$87,0))))</f>
        <v>0</v>
      </c>
      <c r="AD5" s="483">
        <f>IF(Y5=1=Z5=2,'Eurogewinne 21'!$B$87,0*(IF(Y5=2=Z5=1,'Eurogewinne 21'!$C$87,0)*IF(Y5=3=Z5=0,'Eurogewinne 21'!$D$87,0)*IF(Y5=3=Z5=1,'Eurogewinne 21'!$E$87,0)*IF(Y5=2=Z5=2,'Eurogewinne 21'!$F$87,0)*IF(Y5=3=Z5=2,'Eurogewinne 21'!$G$87,0)*(IF(Y5=4=Z5=0,'Eurogewinne 21'!$H$87,0)*IF(Y5=4=Z5=1,'Eurogewinne 21'!$I$87,0)*IF(Y5=4=Z5=2,'Eurogewinne 21'!$J$87,)*IF(Y5=5=Z5=0,'Eurogewinne 21'!$K$87,0)*IF(Y5=5=Z5=1,'Eurogewinne 21'!$L$87,0)*IF(Y5=5=Z5=2,'Eurogewinne 21'!$M$87,0))))</f>
        <v>0</v>
      </c>
      <c r="AE5" s="483">
        <f>IF(Z5=1=AA5=2,'Eurogewinne 21'!$B$87,0*(IF(Z5=2=AA5=1,'Eurogewinne 21'!$C$87,0)*IF(Z5=3=AA5=0,'Eurogewinne 21'!$D$87,0)*IF(Z5=3=AA5=1,'Eurogewinne 21'!$E$87,0)*IF(Z5=2=AA5=2,'Eurogewinne 21'!$F$87,0)*IF(Z5=3=AA5=2,'Eurogewinne 21'!$G$87,0)*(IF(Z5=4=AA5=0,'Eurogewinne 21'!$H$87,0)*IF(Z5=4=AA5=1,'Eurogewinne 21'!$I$87,0)*IF(Z5=4=AA5=2,'Eurogewinne 21'!$J$87,)*IF(Z5=5=AA5=0,'Eurogewinne 21'!$K$87,0)*IF(Z5=5=AA5=1,'Eurogewinne 21'!$L$87,0)*IF(Z5=5=AA5=2,'Eurogewinne 21'!$M$87,0))))</f>
        <v>0</v>
      </c>
      <c r="AF5" s="483">
        <f>IF(AA5=1=AB5=2,'Eurogewinne 21'!$B$87,0*(IF(AA5=2=AB5=1,'Eurogewinne 21'!$C$87,0)*IF(AA5=3=AB5=0,'Eurogewinne 21'!$D$87,0)*IF(AA5=3=AB5=1,'Eurogewinne 21'!$E$87,0)*IF(AA5=2=AB5=2,'Eurogewinne 21'!$F$87,0)*IF(AA5=3=AB5=2,'Eurogewinne 21'!$G$87,0)*(IF(AA5=4=AB5=0,'Eurogewinne 21'!$H$87,0)*IF(AA5=4=AB5=1,'Eurogewinne 21'!$I$87,0)*IF(AA5=4=AB5=2,'Eurogewinne 21'!$J$87,)*IF(AA5=5=AB5=0,'Eurogewinne 21'!$K$87,0)*IF(AA5=5=AB5=1,'Eurogewinne 21'!$L$87,0)*IF(AA5=5=AB5=2,'Eurogewinne 21'!$M$87,0))))</f>
        <v>0</v>
      </c>
      <c r="AG5" s="483">
        <f>IF(AB5=1=AC5=2,'Eurogewinne 21'!$B$87,0*(IF(AB5=2=AC5=1,'Eurogewinne 21'!$C$87,0)*IF(AB5=3=AC5=0,'Eurogewinne 21'!$D$87,0)*IF(AB5=3=AC5=1,'Eurogewinne 21'!$E$87,0)*IF(AB5=2=AC5=2,'Eurogewinne 21'!$F$87,0)*IF(AB5=3=AC5=2,'Eurogewinne 21'!$G$87,0)*(IF(AB5=4=AC5=0,'Eurogewinne 21'!$H$87,0)*IF(AB5=4=AC5=1,'Eurogewinne 21'!$I$87,0)*IF(AB5=4=AC5=2,'Eurogewinne 21'!$J$87,)*IF(AB5=5=AC5=0,'Eurogewinne 21'!$K$87,0)*IF(AB5=5=AC5=1,'Eurogewinne 21'!$L$87,0)*IF(AB5=5=AC5=2,'Eurogewinne 21'!$M$87,0))))</f>
        <v>0</v>
      </c>
      <c r="AH5" s="483">
        <f>IF(AC5=1=AD5=2,'Eurogewinne 21'!$B$87,0*(IF(AC5=2=AD5=1,'Eurogewinne 21'!$C$87,0)*IF(AC5=3=AD5=0,'Eurogewinne 21'!$D$87,0)*IF(AC5=3=AD5=1,'Eurogewinne 21'!$E$87,0)*IF(AC5=2=AD5=2,'Eurogewinne 21'!$F$87,0)*IF(AC5=3=AD5=2,'Eurogewinne 21'!$G$87,0)*(IF(AC5=4=AD5=0,'Eurogewinne 21'!$H$87,0)*IF(AC5=4=AD5=1,'Eurogewinne 21'!$I$87,0)*IF(AC5=4=AD5=2,'Eurogewinne 21'!$J$87,)*IF(AC5=5=AD5=0,'Eurogewinne 21'!$K$87,0)*IF(AC5=5=AD5=1,'Eurogewinne 21'!$L$87,0)*IF(AC5=5=AD5=2,'Eurogewinne 21'!$M$87,0))))</f>
        <v>0</v>
      </c>
      <c r="AI5" s="483">
        <f>IF(AD5=1=AE5=2,'Eurogewinne 21'!$B$87,0*(IF(AD5=2=AE5=1,'Eurogewinne 21'!$C$87,0)*IF(AD5=3=AE5=0,'Eurogewinne 21'!$D$87,0)*IF(AD5=3=AE5=1,'Eurogewinne 21'!$E$87,0)*IF(AD5=2=AE5=2,'Eurogewinne 21'!$F$87,0)*IF(AD5=3=AE5=2,'Eurogewinne 21'!$G$87,0)*(IF(AD5=4=AE5=0,'Eurogewinne 21'!$H$87,0)*IF(AD5=4=AE5=1,'Eurogewinne 21'!$I$87,0)*IF(AD5=4=AE5=2,'Eurogewinne 21'!$J$87,)*IF(AD5=5=AE5=0,'Eurogewinne 21'!$K$87,0)*IF(AD5=5=AE5=1,'Eurogewinne 21'!$L$87,0)*IF(AD5=5=AE5=2,'Eurogewinne 21'!$M$87,0))))</f>
        <v>0</v>
      </c>
      <c r="AJ5" s="483">
        <f>IF(AE5=1=AF5=2,'Eurogewinne 21'!$B$87,0*(IF(AE5=2=AF5=1,'Eurogewinne 21'!$C$87,0)*IF(AE5=3=AF5=0,'Eurogewinne 21'!$D$87,0)*IF(AE5=3=AF5=1,'Eurogewinne 21'!$E$87,0)*IF(AE5=2=AF5=2,'Eurogewinne 21'!$F$87,0)*IF(AE5=3=AF5=2,'Eurogewinne 21'!$G$87,0)*(IF(AE5=4=AF5=0,'Eurogewinne 21'!$H$87,0)*IF(AE5=4=AF5=1,'Eurogewinne 21'!$I$87,0)*IF(AE5=4=AF5=2,'Eurogewinne 21'!$J$87,)*IF(AE5=5=AF5=0,'Eurogewinne 21'!$K$87,0)*IF(AE5=5=AF5=1,'Eurogewinne 21'!$L$87,0)*IF(AE5=5=AF5=2,'Eurogewinne 21'!$M$87,0))))</f>
        <v>0</v>
      </c>
      <c r="AK5" s="483">
        <f>IF(AF5=1=AG5=2,'Eurogewinne 21'!$B$87,0*(IF(AF5=2=AG5=1,'Eurogewinne 21'!$C$87,0)*IF(AF5=3=AG5=0,'Eurogewinne 21'!$D$87,0)*IF(AF5=3=AG5=1,'Eurogewinne 21'!$E$87,0)*IF(AF5=2=AG5=2,'Eurogewinne 21'!$F$87,0)*IF(AF5=3=AG5=2,'Eurogewinne 21'!$G$87,0)*(IF(AF5=4=AG5=0,'Eurogewinne 21'!$H$87,0)*IF(AF5=4=AG5=1,'Eurogewinne 21'!$I$87,0)*IF(AF5=4=AG5=2,'Eurogewinne 21'!$J$87,)*IF(AF5=5=AG5=0,'Eurogewinne 21'!$K$87,0)*IF(AF5=5=AG5=1,'Eurogewinne 21'!$L$87,0)*IF(AF5=5=AG5=2,'Eurogewinne 21'!$M$87,0))))</f>
        <v>0</v>
      </c>
      <c r="AL5" s="483">
        <f>IF(AG5=1=AH5=2,'Eurogewinne 21'!$B$87,0*(IF(AG5=2=AH5=1,'Eurogewinne 21'!$C$87,0)*IF(AG5=3=AH5=0,'Eurogewinne 21'!$D$87,0)*IF(AG5=3=AH5=1,'Eurogewinne 21'!$E$87,0)*IF(AG5=2=AH5=2,'Eurogewinne 21'!$F$87,0)*IF(AG5=3=AH5=2,'Eurogewinne 21'!$G$87,0)*(IF(AG5=4=AH5=0,'Eurogewinne 21'!$H$87,0)*IF(AG5=4=AH5=1,'Eurogewinne 21'!$I$87,0)*IF(AG5=4=AH5=2,'Eurogewinne 21'!$J$87,)*IF(AG5=5=AH5=0,'Eurogewinne 21'!$K$87,0)*IF(AG5=5=AH5=1,'Eurogewinne 21'!$L$87,0)*IF(AG5=5=AH5=2,'Eurogewinne 21'!$M$87,0))))</f>
        <v>0</v>
      </c>
    </row>
    <row r="6" spans="1:38" x14ac:dyDescent="0.25">
      <c r="A6" s="44" t="s">
        <v>27</v>
      </c>
      <c r="B6" s="149">
        <v>10</v>
      </c>
      <c r="C6" s="139">
        <v>25</v>
      </c>
      <c r="D6" s="139">
        <v>26</v>
      </c>
      <c r="E6" s="139">
        <v>29</v>
      </c>
      <c r="F6" s="139">
        <v>35</v>
      </c>
      <c r="G6" s="139">
        <v>6</v>
      </c>
      <c r="H6" s="150">
        <v>9</v>
      </c>
      <c r="I6" s="140">
        <f t="shared" si="0"/>
        <v>17</v>
      </c>
      <c r="J6" s="1">
        <f t="shared" si="1"/>
        <v>36</v>
      </c>
      <c r="K6" s="1">
        <f t="shared" si="2"/>
        <v>38</v>
      </c>
      <c r="L6" s="1">
        <f t="shared" si="3"/>
        <v>43</v>
      </c>
      <c r="M6" s="1">
        <f t="shared" si="4"/>
        <v>46</v>
      </c>
      <c r="N6" s="1">
        <f t="shared" si="5"/>
        <v>4</v>
      </c>
      <c r="O6" s="126">
        <f t="shared" si="6"/>
        <v>6</v>
      </c>
      <c r="P6" s="140">
        <f>COUNTIF(I6:N6,10)</f>
        <v>0</v>
      </c>
      <c r="Q6" s="1">
        <f>COUNTIF(I6:N6,25)</f>
        <v>0</v>
      </c>
      <c r="R6" s="1">
        <f>COUNTIF(I6:N6,26)</f>
        <v>0</v>
      </c>
      <c r="S6" s="1">
        <f>COUNTIF(I6:N6,29)</f>
        <v>0</v>
      </c>
      <c r="T6" s="1">
        <f>COUNTIF(I6:N6,35)</f>
        <v>0</v>
      </c>
      <c r="U6" s="1">
        <f>COUNTIF(N6:O6,6)</f>
        <v>1</v>
      </c>
      <c r="V6" s="4">
        <f>COUNTIF(O6:P6,9)</f>
        <v>0</v>
      </c>
      <c r="W6" s="160">
        <f t="shared" si="7"/>
        <v>0</v>
      </c>
      <c r="X6" s="127">
        <f t="shared" si="8"/>
        <v>1</v>
      </c>
      <c r="Y6" s="457"/>
      <c r="Z6" s="487"/>
      <c r="AA6" s="483">
        <f>IF(W6=2=X6=1,'Eurogewinne 21'!$B$87,0)*IF(W6=1=X6=2,'Eurogewinne 21'!$B$87,0)*IF(W6=3=X6=0,'Eurogewinne 21'!$D$87,0)*IF(W6=3=X6=1,'Eurogewinne 21'!$E$87,0)*IF(W6=2=X6=2,'Eurogewinne 21'!$F$87,0)*IF(W6=3=X6=2,'Eurogewinne 21'!$G$87,0)*(IF(W6=4=X6=0,'Eurogewinne 21'!$H$87,0)*IF(W6=4=X6=1,'Eurogewinne 21'!$I$87,0)*IF(W6=4=X6=2,'Eurogewinne 21'!$J$87,)*IF(W6=5=X6=0,'Eurogewinne 21'!$K$87,0)*IF(W6=5=X6=1,'Eurogewinne 21'!$L$87,0)*IF(W6=5=X6=2,'Eurogewinne 21'!$M$87,0))</f>
        <v>0</v>
      </c>
      <c r="AB6" s="483">
        <f>IF(W6=1=X6=2,'Eurogewinne 21'!$B$87,0*(IF(W6=2=X6=1,'Eurogewinne 21'!$C$87,0)*IF(W6=3=X6=0,'Eurogewinne 21'!$D$87,0)*IF(W6=3=X6=1,'Eurogewinne 21'!$E$87,0)*IF(W6=2=X6=2,'Eurogewinne 21'!$F$87,0)*IF(W6=3=X6=2,'Eurogewinne 21'!$G$87,0)*(IF(W6=4=X6=0,'Eurogewinne 21'!$H$87,0)*IF(W6=4=X6=1,'Eurogewinne 21'!$I$87,0)*IF(W6=4=X6=2,'Eurogewinne 21'!$J$87,)*IF(W6=5=X6=0,'Eurogewinne 21'!$K$87,0)*IF(W6=5=X6=1,'Eurogewinne 21'!$L$87,0)*IF(W6=5=X6=2,'Eurogewinne 21'!$M$87,0))))</f>
        <v>0</v>
      </c>
      <c r="AC6" s="483">
        <f>IF(X6=1=Y6=2,'Eurogewinne 21'!$B$87,0*(IF(X6=2=Y6=1,'Eurogewinne 21'!$C$87,0)*IF(X6=3=Y6=0,'Eurogewinne 21'!$D$87,0)*IF(X6=3=Y6=1,'Eurogewinne 21'!$E$87,0)*IF(X6=2=Y6=2,'Eurogewinne 21'!$F$87,0)*IF(X6=3=Y6=2,'Eurogewinne 21'!$G$87,0)*(IF(X6=4=Y6=0,'Eurogewinne 21'!$H$87,0)*IF(X6=4=Y6=1,'Eurogewinne 21'!$I$87,0)*IF(X6=4=Y6=2,'Eurogewinne 21'!$J$87,)*IF(X6=5=Y6=0,'Eurogewinne 21'!$K$87,0)*IF(X6=5=Y6=1,'Eurogewinne 21'!$L$87,0)*IF(X6=5=Y6=2,'Eurogewinne 21'!$M$87,0))))</f>
        <v>0</v>
      </c>
      <c r="AD6" s="483">
        <f>IF(Y6=1=Z6=2,'Eurogewinne 21'!$B$87,0*(IF(Y6=2=Z6=1,'Eurogewinne 21'!$C$87,0)*IF(Y6=3=Z6=0,'Eurogewinne 21'!$D$87,0)*IF(Y6=3=Z6=1,'Eurogewinne 21'!$E$87,0)*IF(Y6=2=Z6=2,'Eurogewinne 21'!$F$87,0)*IF(Y6=3=Z6=2,'Eurogewinne 21'!$G$87,0)*(IF(Y6=4=Z6=0,'Eurogewinne 21'!$H$87,0)*IF(Y6=4=Z6=1,'Eurogewinne 21'!$I$87,0)*IF(Y6=4=Z6=2,'Eurogewinne 21'!$J$87,)*IF(Y6=5=Z6=0,'Eurogewinne 21'!$K$87,0)*IF(Y6=5=Z6=1,'Eurogewinne 21'!$L$87,0)*IF(Y6=5=Z6=2,'Eurogewinne 21'!$M$87,0))))</f>
        <v>0</v>
      </c>
      <c r="AE6" s="483">
        <f>IF(Z6=1=AA6=2,'Eurogewinne 21'!$B$87,0*(IF(Z6=2=AA6=1,'Eurogewinne 21'!$C$87,0)*IF(Z6=3=AA6=0,'Eurogewinne 21'!$D$87,0)*IF(Z6=3=AA6=1,'Eurogewinne 21'!$E$87,0)*IF(Z6=2=AA6=2,'Eurogewinne 21'!$F$87,0)*IF(Z6=3=AA6=2,'Eurogewinne 21'!$G$87,0)*(IF(Z6=4=AA6=0,'Eurogewinne 21'!$H$87,0)*IF(Z6=4=AA6=1,'Eurogewinne 21'!$I$87,0)*IF(Z6=4=AA6=2,'Eurogewinne 21'!$J$87,)*IF(Z6=5=AA6=0,'Eurogewinne 21'!$K$87,0)*IF(Z6=5=AA6=1,'Eurogewinne 21'!$L$87,0)*IF(Z6=5=AA6=2,'Eurogewinne 21'!$M$87,0))))</f>
        <v>0</v>
      </c>
      <c r="AF6" s="483">
        <f>IF(AA6=1=AB6=2,'Eurogewinne 21'!$B$87,0*(IF(AA6=2=AB6=1,'Eurogewinne 21'!$C$87,0)*IF(AA6=3=AB6=0,'Eurogewinne 21'!$D$87,0)*IF(AA6=3=AB6=1,'Eurogewinne 21'!$E$87,0)*IF(AA6=2=AB6=2,'Eurogewinne 21'!$F$87,0)*IF(AA6=3=AB6=2,'Eurogewinne 21'!$G$87,0)*(IF(AA6=4=AB6=0,'Eurogewinne 21'!$H$87,0)*IF(AA6=4=AB6=1,'Eurogewinne 21'!$I$87,0)*IF(AA6=4=AB6=2,'Eurogewinne 21'!$J$87,)*IF(AA6=5=AB6=0,'Eurogewinne 21'!$K$87,0)*IF(AA6=5=AB6=1,'Eurogewinne 21'!$L$87,0)*IF(AA6=5=AB6=2,'Eurogewinne 21'!$M$87,0))))</f>
        <v>0</v>
      </c>
      <c r="AG6" s="483">
        <f>IF(AB6=1=AC6=2,'Eurogewinne 21'!$B$87,0*(IF(AB6=2=AC6=1,'Eurogewinne 21'!$C$87,0)*IF(AB6=3=AC6=0,'Eurogewinne 21'!$D$87,0)*IF(AB6=3=AC6=1,'Eurogewinne 21'!$E$87,0)*IF(AB6=2=AC6=2,'Eurogewinne 21'!$F$87,0)*IF(AB6=3=AC6=2,'Eurogewinne 21'!$G$87,0)*(IF(AB6=4=AC6=0,'Eurogewinne 21'!$H$87,0)*IF(AB6=4=AC6=1,'Eurogewinne 21'!$I$87,0)*IF(AB6=4=AC6=2,'Eurogewinne 21'!$J$87,)*IF(AB6=5=AC6=0,'Eurogewinne 21'!$K$87,0)*IF(AB6=5=AC6=1,'Eurogewinne 21'!$L$87,0)*IF(AB6=5=AC6=2,'Eurogewinne 21'!$M$87,0))))</f>
        <v>0</v>
      </c>
      <c r="AH6" s="483">
        <f>IF(AC6=1=AD6=2,'Eurogewinne 21'!$B$87,0*(IF(AC6=2=AD6=1,'Eurogewinne 21'!$C$87,0)*IF(AC6=3=AD6=0,'Eurogewinne 21'!$D$87,0)*IF(AC6=3=AD6=1,'Eurogewinne 21'!$E$87,0)*IF(AC6=2=AD6=2,'Eurogewinne 21'!$F$87,0)*IF(AC6=3=AD6=2,'Eurogewinne 21'!$G$87,0)*(IF(AC6=4=AD6=0,'Eurogewinne 21'!$H$87,0)*IF(AC6=4=AD6=1,'Eurogewinne 21'!$I$87,0)*IF(AC6=4=AD6=2,'Eurogewinne 21'!$J$87,)*IF(AC6=5=AD6=0,'Eurogewinne 21'!$K$87,0)*IF(AC6=5=AD6=1,'Eurogewinne 21'!$L$87,0)*IF(AC6=5=AD6=2,'Eurogewinne 21'!$M$87,0))))</f>
        <v>0</v>
      </c>
      <c r="AI6" s="483">
        <f>IF(AD6=1=AE6=2,'Eurogewinne 21'!$B$87,0*(IF(AD6=2=AE6=1,'Eurogewinne 21'!$C$87,0)*IF(AD6=3=AE6=0,'Eurogewinne 21'!$D$87,0)*IF(AD6=3=AE6=1,'Eurogewinne 21'!$E$87,0)*IF(AD6=2=AE6=2,'Eurogewinne 21'!$F$87,0)*IF(AD6=3=AE6=2,'Eurogewinne 21'!$G$87,0)*(IF(AD6=4=AE6=0,'Eurogewinne 21'!$H$87,0)*IF(AD6=4=AE6=1,'Eurogewinne 21'!$I$87,0)*IF(AD6=4=AE6=2,'Eurogewinne 21'!$J$87,)*IF(AD6=5=AE6=0,'Eurogewinne 21'!$K$87,0)*IF(AD6=5=AE6=1,'Eurogewinne 21'!$L$87,0)*IF(AD6=5=AE6=2,'Eurogewinne 21'!$M$87,0))))</f>
        <v>0</v>
      </c>
      <c r="AJ6" s="483">
        <f>IF(AE6=1=AF6=2,'Eurogewinne 21'!$B$87,0*(IF(AE6=2=AF6=1,'Eurogewinne 21'!$C$87,0)*IF(AE6=3=AF6=0,'Eurogewinne 21'!$D$87,0)*IF(AE6=3=AF6=1,'Eurogewinne 21'!$E$87,0)*IF(AE6=2=AF6=2,'Eurogewinne 21'!$F$87,0)*IF(AE6=3=AF6=2,'Eurogewinne 21'!$G$87,0)*(IF(AE6=4=AF6=0,'Eurogewinne 21'!$H$87,0)*IF(AE6=4=AF6=1,'Eurogewinne 21'!$I$87,0)*IF(AE6=4=AF6=2,'Eurogewinne 21'!$J$87,)*IF(AE6=5=AF6=0,'Eurogewinne 21'!$K$87,0)*IF(AE6=5=AF6=1,'Eurogewinne 21'!$L$87,0)*IF(AE6=5=AF6=2,'Eurogewinne 21'!$M$87,0))))</f>
        <v>0</v>
      </c>
      <c r="AK6" s="483">
        <f>IF(AF6=1=AG6=2,'Eurogewinne 21'!$B$87,0*(IF(AF6=2=AG6=1,'Eurogewinne 21'!$C$87,0)*IF(AF6=3=AG6=0,'Eurogewinne 21'!$D$87,0)*IF(AF6=3=AG6=1,'Eurogewinne 21'!$E$87,0)*IF(AF6=2=AG6=2,'Eurogewinne 21'!$F$87,0)*IF(AF6=3=AG6=2,'Eurogewinne 21'!$G$87,0)*(IF(AF6=4=AG6=0,'Eurogewinne 21'!$H$87,0)*IF(AF6=4=AG6=1,'Eurogewinne 21'!$I$87,0)*IF(AF6=4=AG6=2,'Eurogewinne 21'!$J$87,)*IF(AF6=5=AG6=0,'Eurogewinne 21'!$K$87,0)*IF(AF6=5=AG6=1,'Eurogewinne 21'!$L$87,0)*IF(AF6=5=AG6=2,'Eurogewinne 21'!$M$87,0))))</f>
        <v>0</v>
      </c>
      <c r="AL6" s="483">
        <f>IF(AG6=1=AH6=2,'Eurogewinne 21'!$B$87,0*(IF(AG6=2=AH6=1,'Eurogewinne 21'!$C$87,0)*IF(AG6=3=AH6=0,'Eurogewinne 21'!$D$87,0)*IF(AG6=3=AH6=1,'Eurogewinne 21'!$E$87,0)*IF(AG6=2=AH6=2,'Eurogewinne 21'!$F$87,0)*IF(AG6=3=AH6=2,'Eurogewinne 21'!$G$87,0)*(IF(AG6=4=AH6=0,'Eurogewinne 21'!$H$87,0)*IF(AG6=4=AH6=1,'Eurogewinne 21'!$I$87,0)*IF(AG6=4=AH6=2,'Eurogewinne 21'!$J$87,)*IF(AG6=5=AH6=0,'Eurogewinne 21'!$K$87,0)*IF(AG6=5=AH6=1,'Eurogewinne 21'!$L$87,0)*IF(AG6=5=AH6=2,'Eurogewinne 21'!$M$87,0))))</f>
        <v>0</v>
      </c>
    </row>
    <row r="7" spans="1:38" ht="15.75" thickBot="1" x14ac:dyDescent="0.3">
      <c r="A7" s="44" t="s">
        <v>28</v>
      </c>
      <c r="B7" s="149">
        <v>8</v>
      </c>
      <c r="C7" s="139">
        <v>33</v>
      </c>
      <c r="D7" s="139">
        <v>35</v>
      </c>
      <c r="E7" s="139">
        <v>36</v>
      </c>
      <c r="F7" s="139">
        <v>37</v>
      </c>
      <c r="G7" s="139">
        <v>3</v>
      </c>
      <c r="H7" s="150">
        <v>7</v>
      </c>
      <c r="I7" s="140">
        <f t="shared" si="0"/>
        <v>17</v>
      </c>
      <c r="J7" s="1">
        <f t="shared" si="1"/>
        <v>36</v>
      </c>
      <c r="K7" s="1">
        <f t="shared" si="2"/>
        <v>38</v>
      </c>
      <c r="L7" s="1">
        <f t="shared" si="3"/>
        <v>43</v>
      </c>
      <c r="M7" s="1">
        <f t="shared" si="4"/>
        <v>46</v>
      </c>
      <c r="N7" s="1">
        <f t="shared" si="5"/>
        <v>4</v>
      </c>
      <c r="O7" s="126">
        <f t="shared" si="6"/>
        <v>6</v>
      </c>
      <c r="P7" s="140">
        <f>COUNTIF(I7:N7,8)</f>
        <v>0</v>
      </c>
      <c r="Q7" s="1">
        <f>COUNTIF(I7:N7,33)</f>
        <v>0</v>
      </c>
      <c r="R7" s="1">
        <f>COUNTIF(I7:N7,35)</f>
        <v>0</v>
      </c>
      <c r="S7" s="1">
        <f>COUNTIF(I7:N7,36)</f>
        <v>1</v>
      </c>
      <c r="T7" s="1">
        <f>COUNTIF(I7:N7,37)</f>
        <v>0</v>
      </c>
      <c r="U7" s="1">
        <f>COUNTIF(N7:O7,3)</f>
        <v>0</v>
      </c>
      <c r="V7" s="4">
        <f>COUNTIF(O7:P7,7)</f>
        <v>0</v>
      </c>
      <c r="W7" s="160">
        <f t="shared" si="7"/>
        <v>1</v>
      </c>
      <c r="X7" s="127">
        <f t="shared" si="8"/>
        <v>0</v>
      </c>
      <c r="Y7" s="457"/>
      <c r="Z7" s="487"/>
      <c r="AA7" s="483">
        <f>IF(W7=2=X7=1,'Eurogewinne 21'!$B$87,0)*IF(W7=1=X7=2,'Eurogewinne 21'!$B$87,0)*IF(W7=3=X7=0,'Eurogewinne 21'!$D$87,0)*IF(W7=3=X7=1,'Eurogewinne 21'!$E$87,0)*IF(W7=2=X7=2,'Eurogewinne 21'!$F$87,0)*IF(W7=3=X7=2,'Eurogewinne 21'!$G$87,0)*(IF(W7=4=X7=0,'Eurogewinne 21'!$H$87,0)*IF(W7=4=X7=1,'Eurogewinne 21'!$I$87,0)*IF(W7=4=X7=2,'Eurogewinne 21'!$J$87,)*IF(W7=5=X7=0,'Eurogewinne 21'!$K$87,0)*IF(W7=5=X7=1,'Eurogewinne 21'!$L$87,0)*IF(W7=5=X7=2,'Eurogewinne 21'!$M$87,0))</f>
        <v>0</v>
      </c>
      <c r="AB7" s="483">
        <f>IF(W7=1=X7=2,'Eurogewinne 21'!$B$87,0*(IF(W7=2=X7=1,'Eurogewinne 21'!$C$87,0)*IF(W7=3=X7=0,'Eurogewinne 21'!$D$87,0)*IF(W7=3=X7=1,'Eurogewinne 21'!$E$87,0)*IF(W7=2=X7=2,'Eurogewinne 21'!$F$87,0)*IF(W7=3=X7=2,'Eurogewinne 21'!$G$87,0)*(IF(W7=4=X7=0,'Eurogewinne 21'!$H$87,0)*IF(W7=4=X7=1,'Eurogewinne 21'!$I$87,0)*IF(W7=4=X7=2,'Eurogewinne 21'!$J$87,)*IF(W7=5=X7=0,'Eurogewinne 21'!$K$87,0)*IF(W7=5=X7=1,'Eurogewinne 21'!$L$87,0)*IF(W7=5=X7=2,'Eurogewinne 21'!$M$87,0))))</f>
        <v>0</v>
      </c>
      <c r="AC7" s="483">
        <f>IF(X7=1=Y7=2,'Eurogewinne 21'!$B$87,0*(IF(X7=2=Y7=1,'Eurogewinne 21'!$C$87,0)*IF(X7=3=Y7=0,'Eurogewinne 21'!$D$87,0)*IF(X7=3=Y7=1,'Eurogewinne 21'!$E$87,0)*IF(X7=2=Y7=2,'Eurogewinne 21'!$F$87,0)*IF(X7=3=Y7=2,'Eurogewinne 21'!$G$87,0)*(IF(X7=4=Y7=0,'Eurogewinne 21'!$H$87,0)*IF(X7=4=Y7=1,'Eurogewinne 21'!$I$87,0)*IF(X7=4=Y7=2,'Eurogewinne 21'!$J$87,)*IF(X7=5=Y7=0,'Eurogewinne 21'!$K$87,0)*IF(X7=5=Y7=1,'Eurogewinne 21'!$L$87,0)*IF(X7=5=Y7=2,'Eurogewinne 21'!$M$87,0))))</f>
        <v>0</v>
      </c>
      <c r="AD7" s="483">
        <f>IF(Y7=1=Z7=2,'Eurogewinne 21'!$B$87,0*(IF(Y7=2=Z7=1,'Eurogewinne 21'!$C$87,0)*IF(Y7=3=Z7=0,'Eurogewinne 21'!$D$87,0)*IF(Y7=3=Z7=1,'Eurogewinne 21'!$E$87,0)*IF(Y7=2=Z7=2,'Eurogewinne 21'!$F$87,0)*IF(Y7=3=Z7=2,'Eurogewinne 21'!$G$87,0)*(IF(Y7=4=Z7=0,'Eurogewinne 21'!$H$87,0)*IF(Y7=4=Z7=1,'Eurogewinne 21'!$I$87,0)*IF(Y7=4=Z7=2,'Eurogewinne 21'!$J$87,)*IF(Y7=5=Z7=0,'Eurogewinne 21'!$K$87,0)*IF(Y7=5=Z7=1,'Eurogewinne 21'!$L$87,0)*IF(Y7=5=Z7=2,'Eurogewinne 21'!$M$87,0))))</f>
        <v>0</v>
      </c>
      <c r="AE7" s="483">
        <f>IF(Z7=1=AA7=2,'Eurogewinne 21'!$B$87,0*(IF(Z7=2=AA7=1,'Eurogewinne 21'!$C$87,0)*IF(Z7=3=AA7=0,'Eurogewinne 21'!$D$87,0)*IF(Z7=3=AA7=1,'Eurogewinne 21'!$E$87,0)*IF(Z7=2=AA7=2,'Eurogewinne 21'!$F$87,0)*IF(Z7=3=AA7=2,'Eurogewinne 21'!$G$87,0)*(IF(Z7=4=AA7=0,'Eurogewinne 21'!$H$87,0)*IF(Z7=4=AA7=1,'Eurogewinne 21'!$I$87,0)*IF(Z7=4=AA7=2,'Eurogewinne 21'!$J$87,)*IF(Z7=5=AA7=0,'Eurogewinne 21'!$K$87,0)*IF(Z7=5=AA7=1,'Eurogewinne 21'!$L$87,0)*IF(Z7=5=AA7=2,'Eurogewinne 21'!$M$87,0))))</f>
        <v>0</v>
      </c>
      <c r="AF7" s="483">
        <f>IF(AA7=1=AB7=2,'Eurogewinne 21'!$B$87,0*(IF(AA7=2=AB7=1,'Eurogewinne 21'!$C$87,0)*IF(AA7=3=AB7=0,'Eurogewinne 21'!$D$87,0)*IF(AA7=3=AB7=1,'Eurogewinne 21'!$E$87,0)*IF(AA7=2=AB7=2,'Eurogewinne 21'!$F$87,0)*IF(AA7=3=AB7=2,'Eurogewinne 21'!$G$87,0)*(IF(AA7=4=AB7=0,'Eurogewinne 21'!$H$87,0)*IF(AA7=4=AB7=1,'Eurogewinne 21'!$I$87,0)*IF(AA7=4=AB7=2,'Eurogewinne 21'!$J$87,)*IF(AA7=5=AB7=0,'Eurogewinne 21'!$K$87,0)*IF(AA7=5=AB7=1,'Eurogewinne 21'!$L$87,0)*IF(AA7=5=AB7=2,'Eurogewinne 21'!$M$87,0))))</f>
        <v>0</v>
      </c>
      <c r="AG7" s="483">
        <f>IF(AB7=1=AC7=2,'Eurogewinne 21'!$B$87,0*(IF(AB7=2=AC7=1,'Eurogewinne 21'!$C$87,0)*IF(AB7=3=AC7=0,'Eurogewinne 21'!$D$87,0)*IF(AB7=3=AC7=1,'Eurogewinne 21'!$E$87,0)*IF(AB7=2=AC7=2,'Eurogewinne 21'!$F$87,0)*IF(AB7=3=AC7=2,'Eurogewinne 21'!$G$87,0)*(IF(AB7=4=AC7=0,'Eurogewinne 21'!$H$87,0)*IF(AB7=4=AC7=1,'Eurogewinne 21'!$I$87,0)*IF(AB7=4=AC7=2,'Eurogewinne 21'!$J$87,)*IF(AB7=5=AC7=0,'Eurogewinne 21'!$K$87,0)*IF(AB7=5=AC7=1,'Eurogewinne 21'!$L$87,0)*IF(AB7=5=AC7=2,'Eurogewinne 21'!$M$87,0))))</f>
        <v>0</v>
      </c>
      <c r="AH7" s="483">
        <f>IF(AC7=1=AD7=2,'Eurogewinne 21'!$B$87,0*(IF(AC7=2=AD7=1,'Eurogewinne 21'!$C$87,0)*IF(AC7=3=AD7=0,'Eurogewinne 21'!$D$87,0)*IF(AC7=3=AD7=1,'Eurogewinne 21'!$E$87,0)*IF(AC7=2=AD7=2,'Eurogewinne 21'!$F$87,0)*IF(AC7=3=AD7=2,'Eurogewinne 21'!$G$87,0)*(IF(AC7=4=AD7=0,'Eurogewinne 21'!$H$87,0)*IF(AC7=4=AD7=1,'Eurogewinne 21'!$I$87,0)*IF(AC7=4=AD7=2,'Eurogewinne 21'!$J$87,)*IF(AC7=5=AD7=0,'Eurogewinne 21'!$K$87,0)*IF(AC7=5=AD7=1,'Eurogewinne 21'!$L$87,0)*IF(AC7=5=AD7=2,'Eurogewinne 21'!$M$87,0))))</f>
        <v>0</v>
      </c>
      <c r="AI7" s="483">
        <f>IF(AD7=1=AE7=2,'Eurogewinne 21'!$B$87,0*(IF(AD7=2=AE7=1,'Eurogewinne 21'!$C$87,0)*IF(AD7=3=AE7=0,'Eurogewinne 21'!$D$87,0)*IF(AD7=3=AE7=1,'Eurogewinne 21'!$E$87,0)*IF(AD7=2=AE7=2,'Eurogewinne 21'!$F$87,0)*IF(AD7=3=AE7=2,'Eurogewinne 21'!$G$87,0)*(IF(AD7=4=AE7=0,'Eurogewinne 21'!$H$87,0)*IF(AD7=4=AE7=1,'Eurogewinne 21'!$I$87,0)*IF(AD7=4=AE7=2,'Eurogewinne 21'!$J$87,)*IF(AD7=5=AE7=0,'Eurogewinne 21'!$K$87,0)*IF(AD7=5=AE7=1,'Eurogewinne 21'!$L$87,0)*IF(AD7=5=AE7=2,'Eurogewinne 21'!$M$87,0))))</f>
        <v>0</v>
      </c>
      <c r="AJ7" s="483">
        <f>IF(AE7=1=AF7=2,'Eurogewinne 21'!$B$87,0*(IF(AE7=2=AF7=1,'Eurogewinne 21'!$C$87,0)*IF(AE7=3=AF7=0,'Eurogewinne 21'!$D$87,0)*IF(AE7=3=AF7=1,'Eurogewinne 21'!$E$87,0)*IF(AE7=2=AF7=2,'Eurogewinne 21'!$F$87,0)*IF(AE7=3=AF7=2,'Eurogewinne 21'!$G$87,0)*(IF(AE7=4=AF7=0,'Eurogewinne 21'!$H$87,0)*IF(AE7=4=AF7=1,'Eurogewinne 21'!$I$87,0)*IF(AE7=4=AF7=2,'Eurogewinne 21'!$J$87,)*IF(AE7=5=AF7=0,'Eurogewinne 21'!$K$87,0)*IF(AE7=5=AF7=1,'Eurogewinne 21'!$L$87,0)*IF(AE7=5=AF7=2,'Eurogewinne 21'!$M$87,0))))</f>
        <v>0</v>
      </c>
      <c r="AK7" s="483">
        <f>IF(AF7=1=AG7=2,'Eurogewinne 21'!$B$87,0*(IF(AF7=2=AG7=1,'Eurogewinne 21'!$C$87,0)*IF(AF7=3=AG7=0,'Eurogewinne 21'!$D$87,0)*IF(AF7=3=AG7=1,'Eurogewinne 21'!$E$87,0)*IF(AF7=2=AG7=2,'Eurogewinne 21'!$F$87,0)*IF(AF7=3=AG7=2,'Eurogewinne 21'!$G$87,0)*(IF(AF7=4=AG7=0,'Eurogewinne 21'!$H$87,0)*IF(AF7=4=AG7=1,'Eurogewinne 21'!$I$87,0)*IF(AF7=4=AG7=2,'Eurogewinne 21'!$J$87,)*IF(AF7=5=AG7=0,'Eurogewinne 21'!$K$87,0)*IF(AF7=5=AG7=1,'Eurogewinne 21'!$L$87,0)*IF(AF7=5=AG7=2,'Eurogewinne 21'!$M$87,0))))</f>
        <v>0</v>
      </c>
      <c r="AL7" s="483">
        <f>IF(AG7=1=AH7=2,'Eurogewinne 21'!$B$87,0*(IF(AG7=2=AH7=1,'Eurogewinne 21'!$C$87,0)*IF(AG7=3=AH7=0,'Eurogewinne 21'!$D$87,0)*IF(AG7=3=AH7=1,'Eurogewinne 21'!$E$87,0)*IF(AG7=2=AH7=2,'Eurogewinne 21'!$F$87,0)*IF(AG7=3=AH7=2,'Eurogewinne 21'!$G$87,0)*(IF(AG7=4=AH7=0,'Eurogewinne 21'!$H$87,0)*IF(AG7=4=AH7=1,'Eurogewinne 21'!$I$87,0)*IF(AG7=4=AH7=2,'Eurogewinne 21'!$J$87,)*IF(AG7=5=AH7=0,'Eurogewinne 21'!$K$87,0)*IF(AG7=5=AH7=1,'Eurogewinne 21'!$L$87,0)*IF(AG7=5=AH7=2,'Eurogewinne 21'!$M$87,0))))</f>
        <v>0</v>
      </c>
    </row>
    <row r="8" spans="1:38" ht="15.75" thickBot="1" x14ac:dyDescent="0.3">
      <c r="A8" s="82">
        <v>44204</v>
      </c>
      <c r="B8" s="361" t="s">
        <v>0</v>
      </c>
      <c r="C8" s="340"/>
      <c r="D8" s="340"/>
      <c r="E8" s="340"/>
      <c r="F8" s="340"/>
      <c r="G8" s="340"/>
      <c r="H8" s="346"/>
      <c r="I8" s="361" t="s">
        <v>1</v>
      </c>
      <c r="J8" s="340"/>
      <c r="K8" s="340"/>
      <c r="L8" s="340"/>
      <c r="M8" s="340"/>
      <c r="N8" s="340"/>
      <c r="O8" s="346"/>
      <c r="P8" s="361" t="s">
        <v>2</v>
      </c>
      <c r="Q8" s="340"/>
      <c r="R8" s="340"/>
      <c r="S8" s="340"/>
      <c r="T8" s="340"/>
      <c r="U8" s="340"/>
      <c r="V8" s="346"/>
      <c r="W8" s="456" t="s">
        <v>9</v>
      </c>
      <c r="X8" s="454" t="s">
        <v>3</v>
      </c>
      <c r="Y8" s="458" t="s">
        <v>4</v>
      </c>
      <c r="Z8" s="487"/>
      <c r="AA8" s="482" t="s">
        <v>166</v>
      </c>
      <c r="AB8" s="460" t="s">
        <v>167</v>
      </c>
      <c r="AC8" s="460" t="s">
        <v>168</v>
      </c>
      <c r="AD8" s="460" t="s">
        <v>169</v>
      </c>
      <c r="AE8" s="460" t="s">
        <v>170</v>
      </c>
      <c r="AF8" s="460" t="s">
        <v>171</v>
      </c>
      <c r="AG8" s="460" t="s">
        <v>172</v>
      </c>
      <c r="AH8" s="460" t="s">
        <v>173</v>
      </c>
      <c r="AI8" s="460" t="s">
        <v>174</v>
      </c>
      <c r="AJ8" s="460" t="s">
        <v>175</v>
      </c>
      <c r="AK8" s="460" t="s">
        <v>176</v>
      </c>
      <c r="AL8" s="460" t="s">
        <v>177</v>
      </c>
    </row>
    <row r="9" spans="1:38" x14ac:dyDescent="0.25">
      <c r="A9" s="44" t="s">
        <v>23</v>
      </c>
      <c r="B9" s="146">
        <f>$B$2</f>
        <v>3</v>
      </c>
      <c r="C9" s="147">
        <f>$C$2</f>
        <v>6</v>
      </c>
      <c r="D9" s="147">
        <f>$D$2</f>
        <v>15</v>
      </c>
      <c r="E9" s="147">
        <f>$E$2</f>
        <v>20</v>
      </c>
      <c r="F9" s="147">
        <f>$F$2</f>
        <v>22</v>
      </c>
      <c r="G9" s="147">
        <f>$G$2</f>
        <v>4</v>
      </c>
      <c r="H9" s="148">
        <f>$H$2</f>
        <v>8</v>
      </c>
      <c r="I9" s="291">
        <v>8</v>
      </c>
      <c r="J9" s="292">
        <v>22</v>
      </c>
      <c r="K9" s="292">
        <v>25</v>
      </c>
      <c r="L9" s="292">
        <v>38</v>
      </c>
      <c r="M9" s="292">
        <v>50</v>
      </c>
      <c r="N9" s="292">
        <v>8</v>
      </c>
      <c r="O9" s="142">
        <v>9</v>
      </c>
      <c r="P9" s="291">
        <f>COUNTIF(I9:N9,3)</f>
        <v>0</v>
      </c>
      <c r="Q9" s="292">
        <f>COUNTIF(I9:N9,6)</f>
        <v>0</v>
      </c>
      <c r="R9" s="292">
        <f>COUNTIF(I9:N9,15)</f>
        <v>0</v>
      </c>
      <c r="S9" s="292">
        <f>COUNTIF(I9:N9,20)</f>
        <v>0</v>
      </c>
      <c r="T9" s="292">
        <f>COUNTIF(I9:N9,22)</f>
        <v>1</v>
      </c>
      <c r="U9" s="292">
        <f>COUNTIF(N9:O9,4)</f>
        <v>0</v>
      </c>
      <c r="V9" s="293">
        <f>COUNTIF(O9:P9,8)</f>
        <v>0</v>
      </c>
      <c r="W9" s="455">
        <f>SUMIF(P9:T9,1)</f>
        <v>1</v>
      </c>
      <c r="X9" s="455">
        <f>SUMIF(U9:V9,1)</f>
        <v>0</v>
      </c>
      <c r="Y9" s="457">
        <v>0</v>
      </c>
      <c r="Z9" s="487"/>
      <c r="AA9" s="483">
        <f>IF(T9=1,5,0*(IF(S9=2,77,0)*IF(R9=3,17,0)*IF(Q9=4,77,0)*IF(P9=5,777,0)*IF(O9=6,77777,0*(IF(N9=7,0,0)))))</f>
        <v>5</v>
      </c>
      <c r="AB9" s="461">
        <f>IF(S9=1,17,0*(IF(T9=2,77,0)*IF(S9=3,17,0)*IF(R9=4,77,0)*IF(Q9=5,777,0)*IF(P9=6,77777,0*(IF(O9=7,0,0)))))</f>
        <v>0</v>
      </c>
      <c r="AC9" s="461">
        <f>IF(R9=1,77,0*(IF(U9=2,77,0)*IF(T9=3,17,0)*IF(S9=4,77,0)*IF(R9=5,777,0)*IF(Q9=6,77777,0*(IF(P9=7,0,0)))))</f>
        <v>0</v>
      </c>
      <c r="AD9" s="461">
        <f>IF(Q9=1,777,0*(IF(V9=2,77,0)*IF(U9=3,17,0)*IF(T9=4,77,0)*IF(S9=5,777,0)*IF(R9=6,77777,0*(IF(Q9=7,0,0)))))</f>
        <v>0</v>
      </c>
      <c r="AE9" s="461">
        <f>IF(P9=1,7777,0*(IF(W9=2,77,0)*IF(V9=3,17,0)*IF(U9=4,77,0)*IF(T9=5,777,0)*IF(S9=6,77777,0*(IF(R9=7,0,0)))))</f>
        <v>0</v>
      </c>
      <c r="AF9" s="461">
        <f>IF(O9=1,77777,0*(IF(X9=2,77,0)*IF(W9=3,17,0)*IF(V9=4,77,0)*IF(U9=5,777,0)*IF(T9=6,77777,0*(IF(S9=7,0,0)))))</f>
        <v>0</v>
      </c>
      <c r="AG9" s="464">
        <f>IF(N9=1,Y9,0*(IF(T9=2,5,0)*IF(S9=3,17,0)*IF(R9=4,77,0)*IF(Q9=5,777,0)*IF(P9=6,7777,0*(IF(O9=6,77777,0)))))</f>
        <v>0</v>
      </c>
      <c r="AH9" s="461" t="e">
        <f>IF(AA9=1,5,0*(IF(#REF!=2,77,0)*IF(Y9=3,17,0)*IF(X9=4,77,0)*IF(W9=5,777,0)*IF(V9=6,77777,0*(IF(U9=7,0,0)))))</f>
        <v>#REF!</v>
      </c>
      <c r="AI9" s="461" t="e">
        <f>IF(#REF!=1,17,0*(IF(AA9=2,77,0)*IF(#REF!=3,17,0)*IF(Y9=4,77,0)*IF(X9=5,777,0)*IF(W9=6,77777,0*(IF(V9=7,0,0)))))</f>
        <v>#REF!</v>
      </c>
      <c r="AJ9" s="461" t="e">
        <f>IF(Y9=1,77,0*(IF(AB9=2,77,0)*IF(AA9=3,17,0)*IF(#REF!=4,77,0)*IF(Y9=5,777,0)*IF(X9=6,77777,0*(IF(W9=7,0,0)))))</f>
        <v>#REF!</v>
      </c>
      <c r="AK9" s="461" t="e">
        <f>IF(X9=1,777,0*(IF(AC9=2,77,0)*IF(AB9=3,17,0)*IF(AA9=4,77,0)*IF(#REF!=5,777,0)*IF(Y9=6,77777,0*(IF(X9=7,0,0)))))</f>
        <v>#REF!</v>
      </c>
      <c r="AL9" s="461" t="e">
        <f>IF($P$3=1,Eurojackpot!B9,0*(IF(AD9=2,77,0)*IF(AC9=3,17,0)*IF(AB9=4,77,0)*IF(AA9=5,777,0)*IF(#REF!=6,77777,0*(IF(Y9=7,0,0)))))</f>
        <v>#REF!</v>
      </c>
    </row>
    <row r="10" spans="1:38" x14ac:dyDescent="0.25">
      <c r="A10" s="44" t="s">
        <v>24</v>
      </c>
      <c r="B10" s="149">
        <f>$B$3</f>
        <v>15</v>
      </c>
      <c r="C10" s="139">
        <f>$C$3</f>
        <v>17</v>
      </c>
      <c r="D10" s="139">
        <f>$D$3</f>
        <v>27</v>
      </c>
      <c r="E10" s="139">
        <f>$E$3</f>
        <v>33</v>
      </c>
      <c r="F10" s="139">
        <f>$F$3</f>
        <v>50</v>
      </c>
      <c r="G10" s="139">
        <f>$G$3</f>
        <v>1</v>
      </c>
      <c r="H10" s="150">
        <f>$H$3</f>
        <v>2</v>
      </c>
      <c r="I10" s="8">
        <f>$I$9</f>
        <v>8</v>
      </c>
      <c r="J10" s="1">
        <f>$J$9</f>
        <v>22</v>
      </c>
      <c r="K10" s="1">
        <f>$K$9</f>
        <v>25</v>
      </c>
      <c r="L10" s="1">
        <f>$L$9</f>
        <v>38</v>
      </c>
      <c r="M10" s="1">
        <f>$M$9</f>
        <v>50</v>
      </c>
      <c r="N10" s="1">
        <f>$N$9</f>
        <v>8</v>
      </c>
      <c r="O10" s="126">
        <f>$O$9</f>
        <v>9</v>
      </c>
      <c r="P10" s="8">
        <f>COUNTIF(I10:N10,15)</f>
        <v>0</v>
      </c>
      <c r="Q10" s="1">
        <f>COUNTIF(I10:N10,17)</f>
        <v>0</v>
      </c>
      <c r="R10" s="1">
        <f>COUNTIF(I10:N10,27)</f>
        <v>0</v>
      </c>
      <c r="S10" s="1">
        <f>COUNTIF(I10:N10,33)</f>
        <v>0</v>
      </c>
      <c r="T10" s="1">
        <f>COUNTIF(I10:N10,50)</f>
        <v>1</v>
      </c>
      <c r="U10" s="1">
        <f>COUNTIF(N10:O10,1)</f>
        <v>0</v>
      </c>
      <c r="V10" s="4">
        <f>COUNTIF(O10:P10,2)</f>
        <v>0</v>
      </c>
      <c r="W10" s="160">
        <f t="shared" ref="W10:W14" si="11">SUMIF(P10:T10,1)</f>
        <v>1</v>
      </c>
      <c r="X10" s="160">
        <f t="shared" ref="X10:X14" si="12">SUMIF(U10:V10,1)</f>
        <v>0</v>
      </c>
      <c r="Y10" s="457"/>
      <c r="Z10" s="487"/>
      <c r="AA10" s="484"/>
      <c r="AB10" s="462"/>
      <c r="AC10" s="462"/>
      <c r="AD10" s="462"/>
      <c r="AE10" s="462"/>
      <c r="AF10" s="462"/>
      <c r="AG10" s="462"/>
      <c r="AH10" s="462"/>
      <c r="AI10" s="462"/>
      <c r="AJ10" s="462"/>
      <c r="AK10" s="462"/>
      <c r="AL10" s="461" t="e">
        <f>IF($P$3=1,Eurojackpot!B10,0*(IF(AD10=2,77,0)*IF(AC10=3,17,0)*IF(AB10=4,77,0)*IF(AA10=5,777,0)*IF(#REF!=6,77777,0*(IF(Y10=7,0,0)))))</f>
        <v>#REF!</v>
      </c>
    </row>
    <row r="11" spans="1:38" x14ac:dyDescent="0.25">
      <c r="A11" s="44" t="s">
        <v>25</v>
      </c>
      <c r="B11" s="149">
        <f>$B$4</f>
        <v>7</v>
      </c>
      <c r="C11" s="139">
        <f>$C$4</f>
        <v>8</v>
      </c>
      <c r="D11" s="139">
        <f>$D$4</f>
        <v>28</v>
      </c>
      <c r="E11" s="139">
        <f>$E$4</f>
        <v>34</v>
      </c>
      <c r="F11" s="139">
        <f>$F$4</f>
        <v>39</v>
      </c>
      <c r="G11" s="139">
        <f>$G$4</f>
        <v>4</v>
      </c>
      <c r="H11" s="150">
        <f>$H$4</f>
        <v>10</v>
      </c>
      <c r="I11" s="8">
        <f>$I$9</f>
        <v>8</v>
      </c>
      <c r="J11" s="1">
        <f>$J$9</f>
        <v>22</v>
      </c>
      <c r="K11" s="1">
        <f>$K$9</f>
        <v>25</v>
      </c>
      <c r="L11" s="1">
        <f>$L$9</f>
        <v>38</v>
      </c>
      <c r="M11" s="1">
        <f>$M$9</f>
        <v>50</v>
      </c>
      <c r="N11" s="1">
        <f>$N$9</f>
        <v>8</v>
      </c>
      <c r="O11" s="126">
        <f>$O$9</f>
        <v>9</v>
      </c>
      <c r="P11" s="8">
        <f>COUNTIF(I11:N11,7)</f>
        <v>0</v>
      </c>
      <c r="Q11" s="1">
        <f t="shared" ref="Q11" si="13">COUNTIF(I11:N11,8)</f>
        <v>2</v>
      </c>
      <c r="R11" s="1">
        <f>COUNTIF(I11:N11,28)</f>
        <v>0</v>
      </c>
      <c r="S11" s="1">
        <f>COUNTIF(I11:N11,34)</f>
        <v>0</v>
      </c>
      <c r="T11" s="1">
        <f>COUNTIF(I11:N11,39)</f>
        <v>0</v>
      </c>
      <c r="U11" s="1">
        <f t="shared" ref="U11:U12" si="14">COUNTIF(N11:O11,4)</f>
        <v>0</v>
      </c>
      <c r="V11" s="4">
        <f>COUNTIF(O11:P11,10)</f>
        <v>0</v>
      </c>
      <c r="W11" s="160">
        <f t="shared" si="11"/>
        <v>0</v>
      </c>
      <c r="X11" s="160">
        <f t="shared" si="12"/>
        <v>0</v>
      </c>
      <c r="Y11" s="457"/>
      <c r="Z11" s="487"/>
      <c r="AA11" s="483">
        <f>IF(T11=1,5,0*(IF(S11=2,77,0)*IF(R11=3,17,0)*IF(Q11=4,77,0)*IF(P11=5,777,0)*IF(O11=6,77777,0*(IF(N11=7,0,0)))))</f>
        <v>0</v>
      </c>
      <c r="AB11" s="461">
        <f>IF(S11=1,17,0*(IF(T11=2,77,0)*IF(S11=3,17,0)*IF(R11=4,77,0)*IF(Q11=5,777,0)*IF(P11=6,77777,0*(IF(O11=7,0,0)))))</f>
        <v>0</v>
      </c>
      <c r="AC11" s="461">
        <f>IF(R11=1,77,0*(IF(U11=2,77,0)*IF(T11=3,17,0)*IF(S11=4,77,0)*IF(R11=5,777,0)*IF(Q11=6,77777,0*(IF(P11=7,0,0)))))</f>
        <v>0</v>
      </c>
      <c r="AD11" s="461">
        <f>IF(Q11=1,777,0*(IF(V11=2,77,0)*IF(U11=3,17,0)*IF(T11=4,77,0)*IF(S11=5,777,0)*IF(R11=6,77777,0*(IF(Q11=7,0,0)))))</f>
        <v>0</v>
      </c>
      <c r="AE11" s="461">
        <f>IF(P11=1,7777,0*(IF(W11=2,77,0)*IF(V11=3,17,0)*IF(U11=4,77,0)*IF(T11=5,777,0)*IF(S11=6,77777,0*(IF(R11=7,0,0)))))</f>
        <v>0</v>
      </c>
      <c r="AF11" s="461">
        <f>IF(O11=1,77777,0*(IF(X11=2,77,0)*IF(W11=3,17,0)*IF(V11=4,77,0)*IF(U11=5,777,0)*IF(T11=6,77777,0*(IF(S11=7,0,0)))))</f>
        <v>0</v>
      </c>
      <c r="AG11" s="464">
        <f>IF(N11=1,Y11,0*(IF(T11=2,5,0)*IF(S11=3,17,0)*IF(R11=4,77,0)*IF(Q11=5,777,0)*IF(P11=6,7777,0*(IF(O11=6,77777,0)))))</f>
        <v>0</v>
      </c>
      <c r="AH11" s="461" t="e">
        <f>IF(AA11=1,5,0*(IF(#REF!=2,77,0)*IF(Y11=3,17,0)*IF(X11=4,77,0)*IF(W11=5,777,0)*IF(V11=6,77777,0*(IF(U11=7,0,0)))))</f>
        <v>#REF!</v>
      </c>
      <c r="AI11" s="461" t="e">
        <f>IF(#REF!=1,17,0*(IF(AA11=2,77,0)*IF(#REF!=3,17,0)*IF(Y11=4,77,0)*IF(X11=5,777,0)*IF(W11=6,77777,0*(IF(V11=7,0,0)))))</f>
        <v>#REF!</v>
      </c>
      <c r="AJ11" s="461" t="e">
        <f>IF(Y11=1,77,0*(IF(AB11=2,77,0)*IF(AA11=3,17,0)*IF(#REF!=4,77,0)*IF(Y11=5,777,0)*IF(X11=6,77777,0*(IF(W11=7,0,0)))))</f>
        <v>#REF!</v>
      </c>
      <c r="AK11" s="461" t="e">
        <f>IF(X11=1,777,0*(IF(AC11=2,77,0)*IF(AB11=3,17,0)*IF(AA11=4,77,0)*IF(#REF!=5,777,0)*IF(Y11=6,77777,0*(IF(X11=7,0,0)))))</f>
        <v>#REF!</v>
      </c>
      <c r="AL11" s="461" t="e">
        <f>IF($P$3=1,Eurojackpot!B11,0*(IF(AD11=2,77,0)*IF(AC11=3,17,0)*IF(AB11=4,77,0)*IF(AA11=5,777,0)*IF(#REF!=6,77777,0*(IF(Y11=7,0,0)))))</f>
        <v>#REF!</v>
      </c>
    </row>
    <row r="12" spans="1:38" x14ac:dyDescent="0.25">
      <c r="A12" s="44" t="s">
        <v>26</v>
      </c>
      <c r="B12" s="149">
        <f>$B$5</f>
        <v>1</v>
      </c>
      <c r="C12" s="139">
        <f>$C$5</f>
        <v>6</v>
      </c>
      <c r="D12" s="139">
        <f>$D$5</f>
        <v>19</v>
      </c>
      <c r="E12" s="139">
        <f>$E$5</f>
        <v>38</v>
      </c>
      <c r="F12" s="139">
        <f>$F$5</f>
        <v>40</v>
      </c>
      <c r="G12" s="139">
        <f>$G$5</f>
        <v>4</v>
      </c>
      <c r="H12" s="150">
        <f>$H$5</f>
        <v>5</v>
      </c>
      <c r="I12" s="8">
        <f>$I$9</f>
        <v>8</v>
      </c>
      <c r="J12" s="1">
        <f>$J$9</f>
        <v>22</v>
      </c>
      <c r="K12" s="1">
        <f>$K$9</f>
        <v>25</v>
      </c>
      <c r="L12" s="1">
        <f>$L$9</f>
        <v>38</v>
      </c>
      <c r="M12" s="1">
        <f>$M$9</f>
        <v>50</v>
      </c>
      <c r="N12" s="1">
        <f>$N$9</f>
        <v>8</v>
      </c>
      <c r="O12" s="126">
        <f>$O$9</f>
        <v>9</v>
      </c>
      <c r="P12" s="8">
        <f>COUNTIF(I12:N12,1)</f>
        <v>0</v>
      </c>
      <c r="Q12" s="1">
        <f>COUNTIF(I12:N12,6)</f>
        <v>0</v>
      </c>
      <c r="R12" s="1">
        <f>COUNTIF(I12:N12,19)</f>
        <v>0</v>
      </c>
      <c r="S12" s="1">
        <f>COUNTIF(I12:N12,38)</f>
        <v>1</v>
      </c>
      <c r="T12" s="1">
        <f>COUNTIF(I12:N12,40)</f>
        <v>0</v>
      </c>
      <c r="U12" s="1">
        <f t="shared" si="14"/>
        <v>0</v>
      </c>
      <c r="V12" s="4">
        <f>COUNTIF(O12:P12,5)</f>
        <v>0</v>
      </c>
      <c r="W12" s="160">
        <f t="shared" si="11"/>
        <v>1</v>
      </c>
      <c r="X12" s="160">
        <f t="shared" si="12"/>
        <v>0</v>
      </c>
      <c r="Y12" s="457"/>
      <c r="Z12" s="487"/>
      <c r="AA12" s="483">
        <f>IF(T13=1,5,0*(IF(S13=2,77,0)*IF(R13=3,17,0)*IF(Q13=4,77,0)*IF(P13=5,777,0)*IF(O13=6,77777,0*(IF(N13=7,0,0)))))</f>
        <v>0</v>
      </c>
      <c r="AB12" s="461">
        <f>IF(S13=1,17,0*(IF(T13=2,77,0)*IF(S13=3,17,0)*IF(R13=4,77,0)*IF(Q13=5,777,0)*IF(P13=6,77777,0*(IF(O13=7,0,0)))))</f>
        <v>0</v>
      </c>
      <c r="AC12" s="461">
        <f>IF(R13=1,77,0*(IF(U13=2,77,0)*IF(T13=3,17,0)*IF(S13=4,77,0)*IF(R13=5,777,0)*IF(Q13=6,77777,0*(IF(P13=7,0,0)))))</f>
        <v>0</v>
      </c>
      <c r="AD12" s="461">
        <f>IF(Q13=1,777,0*(IF(V13=2,77,0)*IF(U13=3,17,0)*IF(T13=4,77,0)*IF(S13=5,777,0)*IF(R13=6,77777,0*(IF(Q13=7,0,0)))))</f>
        <v>777</v>
      </c>
      <c r="AE12" s="461">
        <f>IF(P13=1,7777,0*(IF(W13=2,77,0)*IF(V13=3,17,0)*IF(U13=4,77,0)*IF(T13=5,777,0)*IF(S13=6,77777,0*(IF(R13=7,0,0)))))</f>
        <v>0</v>
      </c>
      <c r="AF12" s="461">
        <f>IF(O13=1,77777,0*(IF(X13=2,77,0)*IF(W13=3,17,0)*IF(V13=4,77,0)*IF(U13=5,777,0)*IF(T13=6,77777,0*(IF(S13=7,0,0)))))</f>
        <v>0</v>
      </c>
      <c r="AG12" s="464">
        <f>IF(N13=1,Y13,0*(IF(T13=2,5,0)*IF(S13=3,17,0)*IF(R13=4,77,0)*IF(Q13=5,777,0)*IF(P13=6,7777,0*(IF(O13=6,77777,0)))))</f>
        <v>0</v>
      </c>
      <c r="AH12" s="461" t="e">
        <f>IF(AA12=1,5,0*(IF(#REF!=2,77,0)*IF(Y13=3,17,0)*IF(X13=4,77,0)*IF(W13=5,777,0)*IF(V13=6,77777,0*(IF(U13=7,0,0)))))</f>
        <v>#REF!</v>
      </c>
      <c r="AI12" s="461" t="e">
        <f>IF(#REF!=1,17,0*(IF(AA12=2,77,0)*IF(#REF!=3,17,0)*IF(Y13=4,77,0)*IF(X13=5,777,0)*IF(W13=6,77777,0*(IF(V13=7,0,0)))))</f>
        <v>#REF!</v>
      </c>
      <c r="AJ12" s="461" t="e">
        <f>IF(Y13=1,77,0*(IF(AB12=2,77,0)*IF(AA12=3,17,0)*IF(#REF!=4,77,0)*IF(Y13=5,777,0)*IF(X13=6,77777,0*(IF(W13=7,0,0)))))</f>
        <v>#REF!</v>
      </c>
      <c r="AK12" s="461">
        <f>IF(X13=1,777,0*(IF(AC12=2,77,0)*IF(AB12=3,17,0)*IF(AA12=4,77,0)*IF(#REF!=5,777,0)*IF(Y13=6,77777,0*(IF(X13=7,0,0)))))</f>
        <v>777</v>
      </c>
      <c r="AL12" s="461" t="e">
        <f>IF($P$3=1,Eurojackpot!B12,0*(IF(AD12=2,77,0)*IF(AC12=3,17,0)*IF(AB12=4,77,0)*IF(AA12=5,777,0)*IF(#REF!=6,77777,0*(IF(Y12=7,0,0)))))</f>
        <v>#REF!</v>
      </c>
    </row>
    <row r="13" spans="1:38" x14ac:dyDescent="0.25">
      <c r="A13" s="44" t="s">
        <v>27</v>
      </c>
      <c r="B13" s="149">
        <f>$B$6</f>
        <v>10</v>
      </c>
      <c r="C13" s="139">
        <f>$C$6</f>
        <v>25</v>
      </c>
      <c r="D13" s="139">
        <f>$D$6</f>
        <v>26</v>
      </c>
      <c r="E13" s="139">
        <f>$E$6</f>
        <v>29</v>
      </c>
      <c r="F13" s="139">
        <f>$F$6</f>
        <v>35</v>
      </c>
      <c r="G13" s="139">
        <f>$G$6</f>
        <v>6</v>
      </c>
      <c r="H13" s="150">
        <f>$H$6</f>
        <v>9</v>
      </c>
      <c r="I13" s="8">
        <f>$I$9</f>
        <v>8</v>
      </c>
      <c r="J13" s="1">
        <f>$J$9</f>
        <v>22</v>
      </c>
      <c r="K13" s="1">
        <f>$K$9</f>
        <v>25</v>
      </c>
      <c r="L13" s="1">
        <f>$L$9</f>
        <v>38</v>
      </c>
      <c r="M13" s="1">
        <f>$M$9</f>
        <v>50</v>
      </c>
      <c r="N13" s="1">
        <f>$N$9</f>
        <v>8</v>
      </c>
      <c r="O13" s="126">
        <f>$O$9</f>
        <v>9</v>
      </c>
      <c r="P13" s="8">
        <f>COUNTIF(I13:N13,10)</f>
        <v>0</v>
      </c>
      <c r="Q13" s="1">
        <f>COUNTIF(I13:N13,25)</f>
        <v>1</v>
      </c>
      <c r="R13" s="1">
        <f>COUNTIF(I13:N13,26)</f>
        <v>0</v>
      </c>
      <c r="S13" s="1">
        <f>COUNTIF(I13:N13,29)</f>
        <v>0</v>
      </c>
      <c r="T13" s="1">
        <f>COUNTIF(I13:N13,35)</f>
        <v>0</v>
      </c>
      <c r="U13" s="1">
        <f>COUNTIF(N13:O13,6)</f>
        <v>0</v>
      </c>
      <c r="V13" s="4">
        <f>COUNTIF(O13:P13,9)</f>
        <v>1</v>
      </c>
      <c r="W13" s="160">
        <f t="shared" si="11"/>
        <v>1</v>
      </c>
      <c r="X13" s="160">
        <f t="shared" si="12"/>
        <v>1</v>
      </c>
      <c r="Y13" s="457"/>
      <c r="Z13" s="487"/>
      <c r="AA13" s="483">
        <f>IF(T15=1,5,0*(IF(S15=2,77,0)*IF(R15=3,17,0)*IF(Q15=4,77,0)*IF(P15=5,777,0)*IF(O15=6,77777,0*(IF(N15=7,0,0)))))</f>
        <v>0</v>
      </c>
      <c r="AB13" s="461">
        <f>IF(S15=1,17,0*(IF(T15=2,77,0)*IF(S15=3,17,0)*IF(R15=4,77,0)*IF(Q15=5,777,0)*IF(P15=6,77777,0*(IF(O15=7,0,0)))))</f>
        <v>0</v>
      </c>
      <c r="AC13" s="461">
        <f>IF(R15=1,77,0*(IF(U15=2,77,0)*IF(T15=3,17,0)*IF(S15=4,77,0)*IF(R15=5,777,0)*IF(Q15=6,77777,0*(IF(P15=7,0,0)))))</f>
        <v>0</v>
      </c>
      <c r="AD13" s="461">
        <f>IF(Q15=1,777,0*(IF(V15=2,77,0)*IF(U15=3,17,0)*IF(T15=4,77,0)*IF(S15=5,777,0)*IF(R15=6,77777,0*(IF(Q15=7,0,0)))))</f>
        <v>0</v>
      </c>
      <c r="AE13" s="461">
        <f>IF(P15=1,7777,0*(IF(W15=2,77,0)*IF(V15=3,17,0)*IF(U15=4,77,0)*IF(T15=5,777,0)*IF(S15=6,77777,0*(IF(R15=7,0,0)))))</f>
        <v>0</v>
      </c>
      <c r="AF13" s="461">
        <f>IF(O15=1,77777,0*(IF(X15=2,77,0)*IF(W15=3,17,0)*IF(V15=4,77,0)*IF(U15=5,777,0)*IF(T15=6,77777,0*(IF(S15=7,0,0)))))</f>
        <v>0</v>
      </c>
      <c r="AG13" s="464">
        <f>IF(N15=1,Y15,0*(IF(T15=2,5,0)*IF(S15=3,17,0)*IF(R15=4,77,0)*IF(Q15=5,777,0)*IF(P15=6,7777,0*(IF(O15=6,77777,0)))))</f>
        <v>0</v>
      </c>
      <c r="AH13" s="461" t="e">
        <f>IF(AA13=1,5,0*(IF(#REF!=2,77,0)*IF(Y15=3,17,0)*IF(X15=4,77,0)*IF(W15=5,777,0)*IF(V15=6,77777,0*(IF(U15=7,0,0)))))</f>
        <v>#REF!</v>
      </c>
      <c r="AI13" s="461" t="e">
        <f>IF(#REF!=1,17,0*(IF(AA13=2,77,0)*IF(#REF!=3,17,0)*IF(Y15=4,77,0)*IF(X15=5,777,0)*IF(W15=6,77777,0*(IF(V15=7,0,0)))))</f>
        <v>#REF!</v>
      </c>
      <c r="AJ13" s="461" t="e">
        <f>IF(Y15=1,77,0*(IF(AB13=2,77,0)*IF(AA13=3,17,0)*IF(#REF!=4,77,0)*IF(Y15=5,777,0)*IF(X15=6,77777,0*(IF(W15=7,0,0)))))</f>
        <v>#REF!</v>
      </c>
      <c r="AK13" s="461" t="e">
        <f>IF(X15=1,777,0*(IF(AC13=2,77,0)*IF(AB13=3,17,0)*IF(AA13=4,77,0)*IF(#REF!=5,777,0)*IF(Y15=6,77777,0*(IF(X15=7,0,0)))))</f>
        <v>#REF!</v>
      </c>
      <c r="AL13" s="461" t="e">
        <f>IF($P$3=1,Eurojackpot!B13,0*(IF(AD13=2,77,0)*IF(AC13=3,17,0)*IF(AB13=4,77,0)*IF(AA13=5,777,0)*IF(#REF!=6,77777,0*(IF(Y13=7,0,0)))))</f>
        <v>#REF!</v>
      </c>
    </row>
    <row r="14" spans="1:38" ht="15.75" thickBot="1" x14ac:dyDescent="0.3">
      <c r="A14" s="44" t="s">
        <v>28</v>
      </c>
      <c r="B14" s="149">
        <f>$B$7</f>
        <v>8</v>
      </c>
      <c r="C14" s="139">
        <f>$C$7</f>
        <v>33</v>
      </c>
      <c r="D14" s="139">
        <f>$D$7</f>
        <v>35</v>
      </c>
      <c r="E14" s="139">
        <f>$E$7</f>
        <v>36</v>
      </c>
      <c r="F14" s="139">
        <f>$F$7</f>
        <v>37</v>
      </c>
      <c r="G14" s="139">
        <f>$G$7</f>
        <v>3</v>
      </c>
      <c r="H14" s="150">
        <f>$H$7</f>
        <v>7</v>
      </c>
      <c r="I14" s="8">
        <f>$I$9</f>
        <v>8</v>
      </c>
      <c r="J14" s="1">
        <f>$J$9</f>
        <v>22</v>
      </c>
      <c r="K14" s="1">
        <f>$K$9</f>
        <v>25</v>
      </c>
      <c r="L14" s="1">
        <f>$L$9</f>
        <v>38</v>
      </c>
      <c r="M14" s="1">
        <f>$M$9</f>
        <v>50</v>
      </c>
      <c r="N14" s="1">
        <f>$N$9</f>
        <v>8</v>
      </c>
      <c r="O14" s="126">
        <f>$O$9</f>
        <v>9</v>
      </c>
      <c r="P14" s="8">
        <f>COUNTIF(I14:N14,8)</f>
        <v>2</v>
      </c>
      <c r="Q14" s="1">
        <f>COUNTIF(I14:N14,33)</f>
        <v>0</v>
      </c>
      <c r="R14" s="1">
        <f>COUNTIF(I14:N14,35)</f>
        <v>0</v>
      </c>
      <c r="S14" s="1">
        <f>COUNTIF(I14:N14,36)</f>
        <v>0</v>
      </c>
      <c r="T14" s="1">
        <f>COUNTIF(I14:N14,37)</f>
        <v>0</v>
      </c>
      <c r="U14" s="1">
        <f>COUNTIF(N14:O14,3)</f>
        <v>0</v>
      </c>
      <c r="V14" s="4">
        <f>COUNTIF(O14:P14,7)</f>
        <v>0</v>
      </c>
      <c r="W14" s="160">
        <f t="shared" si="11"/>
        <v>0</v>
      </c>
      <c r="X14" s="160">
        <f t="shared" si="12"/>
        <v>0</v>
      </c>
      <c r="Y14" s="457"/>
      <c r="Z14" s="487"/>
      <c r="AA14" s="485">
        <f>IF(T16=1,5,0*(IF(S16=2,77,0)*IF(R16=3,17,0)*IF(Q16=4,77,0)*IF(P16=5,777,0)*IF(O16=6,77777,0*(IF(N16=7,0,0)))))</f>
        <v>0</v>
      </c>
      <c r="AB14" s="463">
        <f>IF(S16=1,17,0*(IF(T16=2,77,0)*IF(S16=3,17,0)*IF(R16=4,77,0)*IF(Q16=5,777,0)*IF(P16=6,77777,0*(IF(O16=7,0,0)))))</f>
        <v>0</v>
      </c>
      <c r="AC14" s="463">
        <f>IF(R16=1,77,0*(IF(U16=2,77,0)*IF(T16=3,17,0)*IF(S16=4,77,0)*IF(R16=5,777,0)*IF(Q16=6,77777,0*(IF(P16=7,0,0)))))</f>
        <v>0</v>
      </c>
      <c r="AD14" s="463">
        <f>IF(Q16=1,777,0*(IF(V16=2,77,0)*IF(U16=3,17,0)*IF(T16=4,77,0)*IF(S16=5,777,0)*IF(R16=6,77777,0*(IF(Q16=7,0,0)))))</f>
        <v>0</v>
      </c>
      <c r="AE14" s="463">
        <f>IF(P16=1,7777,0*(IF(W16=2,77,0)*IF(V16=3,17,0)*IF(U16=4,77,0)*IF(T16=5,777,0)*IF(S16=6,77777,0*(IF(R16=7,0,0)))))</f>
        <v>0</v>
      </c>
      <c r="AF14" s="463">
        <f>IF(O16=1,77777,0*(IF(X16=2,77,0)*IF(W16=3,17,0)*IF(V16=4,77,0)*IF(U16=5,777,0)*IF(T16=6,77777,0*(IF(S16=7,0,0)))))</f>
        <v>0</v>
      </c>
      <c r="AG14" s="465">
        <f>IF(N16=1,Y16,0*(IF(T16=2,5,0)*IF(S16=3,17,0)*IF(R16=4,77,0)*IF(Q16=5,777,0)*IF(P16=6,7777,0*(IF(O16=6,77777,0)))))</f>
        <v>0</v>
      </c>
      <c r="AH14" s="463" t="e">
        <f>IF(AA14=1,5,0*(IF(#REF!=2,77,0)*IF(Y16=3,17,0)*IF(X16=4,77,0)*IF(W16=5,777,0)*IF(V16=6,77777,0*(IF(U16=7,0,0)))))</f>
        <v>#REF!</v>
      </c>
      <c r="AI14" s="463" t="e">
        <f>IF(#REF!=1,17,0*(IF(AA14=2,77,0)*IF(#REF!=3,17,0)*IF(Y16=4,77,0)*IF(X16=5,777,0)*IF(W16=6,77777,0*(IF(V16=7,0,0)))))</f>
        <v>#REF!</v>
      </c>
      <c r="AJ14" s="463" t="e">
        <f>IF(Y16=1,77,0*(IF(AB14=2,77,0)*IF(AA14=3,17,0)*IF(#REF!=4,77,0)*IF(Y16=5,777,0)*IF(X16=6,77777,0*(IF(W16=7,0,0)))))</f>
        <v>#REF!</v>
      </c>
      <c r="AK14" s="463">
        <f>IF(X16=1,777,0*(IF(AC14=2,77,0)*IF(AB14=3,17,0)*IF(AA14=4,77,0)*IF(#REF!=5,777,0)*IF(Y16=6,77777,0*(IF(X16=7,0,0)))))</f>
        <v>777</v>
      </c>
      <c r="AL14" s="461" t="e">
        <f>IF($P$3=1,Eurojackpot!B14,0*(IF(AD14=2,77,0)*IF(AC14=3,17,0)*IF(AB14=4,77,0)*IF(AA14=5,777,0)*IF(#REF!=6,77777,0*(IF(Y14=7,0,0)))))</f>
        <v>#REF!</v>
      </c>
    </row>
    <row r="15" spans="1:38" ht="15.75" thickBot="1" x14ac:dyDescent="0.3">
      <c r="A15" s="82">
        <v>44211</v>
      </c>
      <c r="B15" s="361" t="s">
        <v>0</v>
      </c>
      <c r="C15" s="340"/>
      <c r="D15" s="340"/>
      <c r="E15" s="340"/>
      <c r="F15" s="340"/>
      <c r="G15" s="340"/>
      <c r="H15" s="346"/>
      <c r="I15" s="361" t="s">
        <v>1</v>
      </c>
      <c r="J15" s="340"/>
      <c r="K15" s="340"/>
      <c r="L15" s="340"/>
      <c r="M15" s="340"/>
      <c r="N15" s="340"/>
      <c r="O15" s="346"/>
      <c r="P15" s="361" t="s">
        <v>2</v>
      </c>
      <c r="Q15" s="340"/>
      <c r="R15" s="340"/>
      <c r="S15" s="340"/>
      <c r="T15" s="340"/>
      <c r="U15" s="340"/>
      <c r="V15" s="346"/>
      <c r="W15" s="456" t="s">
        <v>9</v>
      </c>
      <c r="X15" s="454" t="s">
        <v>3</v>
      </c>
      <c r="Y15" s="458" t="s">
        <v>4</v>
      </c>
      <c r="Z15" s="487"/>
      <c r="AA15" s="482" t="s">
        <v>166</v>
      </c>
      <c r="AB15" s="460" t="s">
        <v>167</v>
      </c>
      <c r="AC15" s="460" t="s">
        <v>168</v>
      </c>
      <c r="AD15" s="460" t="s">
        <v>169</v>
      </c>
      <c r="AE15" s="460" t="s">
        <v>170</v>
      </c>
      <c r="AF15" s="460" t="s">
        <v>171</v>
      </c>
      <c r="AG15" s="460" t="s">
        <v>172</v>
      </c>
      <c r="AH15" s="460" t="s">
        <v>173</v>
      </c>
      <c r="AI15" s="460" t="s">
        <v>174</v>
      </c>
      <c r="AJ15" s="460" t="s">
        <v>175</v>
      </c>
      <c r="AK15" s="460" t="s">
        <v>176</v>
      </c>
      <c r="AL15" s="460" t="s">
        <v>177</v>
      </c>
    </row>
    <row r="16" spans="1:38" x14ac:dyDescent="0.25">
      <c r="A16" s="44" t="s">
        <v>23</v>
      </c>
      <c r="B16" s="146">
        <f>$B$2</f>
        <v>3</v>
      </c>
      <c r="C16" s="147">
        <f>$C$2</f>
        <v>6</v>
      </c>
      <c r="D16" s="147">
        <f>$D$2</f>
        <v>15</v>
      </c>
      <c r="E16" s="147">
        <f>$E$2</f>
        <v>20</v>
      </c>
      <c r="F16" s="147">
        <f>$F$2</f>
        <v>22</v>
      </c>
      <c r="G16" s="147">
        <f>$G$2</f>
        <v>4</v>
      </c>
      <c r="H16" s="148">
        <f>$H$2</f>
        <v>8</v>
      </c>
      <c r="I16" s="291">
        <v>10</v>
      </c>
      <c r="J16" s="292">
        <v>19</v>
      </c>
      <c r="K16" s="292">
        <v>32</v>
      </c>
      <c r="L16" s="292">
        <v>36</v>
      </c>
      <c r="M16" s="292">
        <v>46</v>
      </c>
      <c r="N16" s="292">
        <v>4</v>
      </c>
      <c r="O16" s="142">
        <v>6</v>
      </c>
      <c r="P16" s="291">
        <f>COUNTIF(I16:N16,3)</f>
        <v>0</v>
      </c>
      <c r="Q16" s="292">
        <f>COUNTIF(I16:N16,6)</f>
        <v>0</v>
      </c>
      <c r="R16" s="292">
        <f>COUNTIF(I16:N16,15)</f>
        <v>0</v>
      </c>
      <c r="S16" s="292">
        <f>COUNTIF(I16:N16,20)</f>
        <v>0</v>
      </c>
      <c r="T16" s="292">
        <f>COUNTIF(I16:N16,22)</f>
        <v>0</v>
      </c>
      <c r="U16" s="142">
        <f>COUNTIF(N16:O16,4)</f>
        <v>1</v>
      </c>
      <c r="V16" s="158">
        <f>COUNTIF(O16:P16,8)</f>
        <v>0</v>
      </c>
      <c r="W16" s="455">
        <f>SUMIF(P16:T16,1)</f>
        <v>0</v>
      </c>
      <c r="X16" s="479">
        <f>SUMIF(U16:V16,1)</f>
        <v>1</v>
      </c>
      <c r="Y16" s="457">
        <v>0</v>
      </c>
      <c r="Z16" s="487"/>
      <c r="AA16" s="483">
        <f>IF(T16=1,5,0*(IF(S16=2,77,0)*IF(R16=3,17,0)*IF(Q16=4,77,0)*IF(P16=5,777,0)*IF(O16=6,77777,0*(IF(N16=7,0,0)))))</f>
        <v>0</v>
      </c>
      <c r="AB16" s="461">
        <f>IF(S16=1,17,0*(IF(T16=2,77,0)*IF(S16=3,17,0)*IF(R16=4,77,0)*IF(Q16=5,777,0)*IF(P16=6,77777,0*(IF(O16=7,0,0)))))</f>
        <v>0</v>
      </c>
      <c r="AC16" s="461">
        <f>IF(R16=1,77,0*(IF(U16=2,77,0)*IF(T16=3,17,0)*IF(S16=4,77,0)*IF(R16=5,777,0)*IF(Q16=6,77777,0*(IF(P16=7,0,0)))))</f>
        <v>0</v>
      </c>
      <c r="AD16" s="461">
        <f>IF(Q16=1,777,0*(IF(V16=2,77,0)*IF(U16=3,17,0)*IF(T16=4,77,0)*IF(S16=5,777,0)*IF(R16=6,77777,0*(IF(Q16=7,0,0)))))</f>
        <v>0</v>
      </c>
      <c r="AE16" s="461">
        <f>IF(P16=1,7777,0*(IF(W16=2,77,0)*IF(V16=3,17,0)*IF(U16=4,77,0)*IF(T16=5,777,0)*IF(S16=6,77777,0*(IF(R16=7,0,0)))))</f>
        <v>0</v>
      </c>
      <c r="AF16" s="461">
        <f>IF(O16=1,77777,0*(IF(X16=2,77,0)*IF(W16=3,17,0)*IF(V16=4,77,0)*IF(U16=5,777,0)*IF(T16=6,77777,0*(IF(S16=7,0,0)))))</f>
        <v>0</v>
      </c>
      <c r="AG16" s="464">
        <f>IF(N16=1,Y16,0*(IF(T16=2,5,0)*IF(S16=3,17,0)*IF(R16=4,77,0)*IF(Q16=5,777,0)*IF(P16=6,7777,0*(IF(O16=6,77777,0)))))</f>
        <v>0</v>
      </c>
      <c r="AH16" s="461" t="e">
        <f>IF(AA16=1,5,0*(IF(#REF!=2,77,0)*IF(Y16=3,17,0)*IF(X16=4,77,0)*IF(W16=5,777,0)*IF(V16=6,77777,0*(IF(U16=7,0,0)))))</f>
        <v>#REF!</v>
      </c>
      <c r="AI16" s="461" t="e">
        <f>IF(#REF!=1,17,0*(IF(AA16=2,77,0)*IF(#REF!=3,17,0)*IF(Y16=4,77,0)*IF(X16=5,777,0)*IF(W16=6,77777,0*(IF(V16=7,0,0)))))</f>
        <v>#REF!</v>
      </c>
      <c r="AJ16" s="461" t="e">
        <f>IF(Y16=1,77,0*(IF(AB16=2,77,0)*IF(AA16=3,17,0)*IF(#REF!=4,77,0)*IF(Y16=5,777,0)*IF(X16=6,77777,0*(IF(W16=7,0,0)))))</f>
        <v>#REF!</v>
      </c>
      <c r="AK16" s="461">
        <f>IF(X16=1,777,0*(IF(AC16=2,77,0)*IF(AB16=3,17,0)*IF(AA16=4,77,0)*IF(#REF!=5,777,0)*IF(Y16=6,77777,0*(IF(X16=7,0,0)))))</f>
        <v>777</v>
      </c>
      <c r="AL16" s="461" t="e">
        <f>IF($P$4=1,Eurojackpot!B16,0*(IF(AD16=2,77,0)*IF(AC16=3,17,0)*IF(AB16=4,77,0)*IF(AA16=5,777,0)*IF(#REF!=6,77777,0*(IF(Y16=7,0,0)))))</f>
        <v>#REF!</v>
      </c>
    </row>
    <row r="17" spans="1:38" x14ac:dyDescent="0.25">
      <c r="A17" s="44" t="s">
        <v>24</v>
      </c>
      <c r="B17" s="149">
        <f>$B$3</f>
        <v>15</v>
      </c>
      <c r="C17" s="139">
        <f>$C$3</f>
        <v>17</v>
      </c>
      <c r="D17" s="139">
        <f>$D$3</f>
        <v>27</v>
      </c>
      <c r="E17" s="139">
        <f>$E$3</f>
        <v>33</v>
      </c>
      <c r="F17" s="139">
        <f>$F$3</f>
        <v>50</v>
      </c>
      <c r="G17" s="139">
        <f>$G$3</f>
        <v>1</v>
      </c>
      <c r="H17" s="150">
        <f>$H$3</f>
        <v>2</v>
      </c>
      <c r="I17" s="8">
        <f>$I$16</f>
        <v>10</v>
      </c>
      <c r="J17" s="1">
        <f>$J$16</f>
        <v>19</v>
      </c>
      <c r="K17" s="1">
        <f>$K$16</f>
        <v>32</v>
      </c>
      <c r="L17" s="1">
        <f>$L$16</f>
        <v>36</v>
      </c>
      <c r="M17" s="1">
        <f>$M$16</f>
        <v>46</v>
      </c>
      <c r="N17" s="1">
        <f>$N$16</f>
        <v>4</v>
      </c>
      <c r="O17" s="126">
        <f>$O$16</f>
        <v>6</v>
      </c>
      <c r="P17" s="8">
        <f>COUNTIF(I17:N17,15)</f>
        <v>0</v>
      </c>
      <c r="Q17" s="1">
        <f>COUNTIF(I17:N17,17)</f>
        <v>0</v>
      </c>
      <c r="R17" s="1">
        <f>COUNTIF(I17:N17,27)</f>
        <v>0</v>
      </c>
      <c r="S17" s="1">
        <f>COUNTIF(I17:N17,33)</f>
        <v>0</v>
      </c>
      <c r="T17" s="1">
        <f>COUNTIF(I17:N17,50)</f>
        <v>0</v>
      </c>
      <c r="U17" s="126">
        <f>COUNTIF(N17:O17,1)</f>
        <v>0</v>
      </c>
      <c r="V17" s="157">
        <f>COUNTIF(O17:P17,2)</f>
        <v>0</v>
      </c>
      <c r="W17" s="160">
        <f t="shared" ref="W17:W21" si="15">SUMIF(P17:T17,1)</f>
        <v>0</v>
      </c>
      <c r="X17" s="127">
        <f t="shared" ref="X17:X21" si="16">SUMIF(U17:V17,1)</f>
        <v>0</v>
      </c>
      <c r="Y17" s="457"/>
      <c r="Z17" s="487"/>
      <c r="AA17" s="484"/>
      <c r="AB17" s="462"/>
      <c r="AC17" s="462"/>
      <c r="AD17" s="462"/>
      <c r="AE17" s="462"/>
      <c r="AF17" s="462"/>
      <c r="AG17" s="462"/>
      <c r="AH17" s="462"/>
      <c r="AI17" s="462"/>
      <c r="AJ17" s="462"/>
      <c r="AK17" s="462"/>
      <c r="AL17" s="461" t="e">
        <f>IF($P$4=1,Eurojackpot!B17,0*(IF(AD17=2,77,0)*IF(AC17=3,17,0)*IF(AB17=4,77,0)*IF(AA17=5,777,0)*IF(#REF!=6,77777,0*(IF(Y17=7,0,0)))))</f>
        <v>#REF!</v>
      </c>
    </row>
    <row r="18" spans="1:38" x14ac:dyDescent="0.25">
      <c r="A18" s="44" t="s">
        <v>25</v>
      </c>
      <c r="B18" s="149">
        <f>$B$4</f>
        <v>7</v>
      </c>
      <c r="C18" s="139">
        <f>$C$4</f>
        <v>8</v>
      </c>
      <c r="D18" s="139">
        <f>$D$4</f>
        <v>28</v>
      </c>
      <c r="E18" s="139">
        <f>$E$4</f>
        <v>34</v>
      </c>
      <c r="F18" s="139">
        <f>$F$4</f>
        <v>39</v>
      </c>
      <c r="G18" s="139">
        <f>$G$4</f>
        <v>4</v>
      </c>
      <c r="H18" s="150">
        <f>$H$4</f>
        <v>10</v>
      </c>
      <c r="I18" s="8">
        <f>$I$16</f>
        <v>10</v>
      </c>
      <c r="J18" s="1">
        <f>$J$16</f>
        <v>19</v>
      </c>
      <c r="K18" s="1">
        <f>$K$16</f>
        <v>32</v>
      </c>
      <c r="L18" s="1">
        <f>$L$16</f>
        <v>36</v>
      </c>
      <c r="M18" s="1">
        <f>$M$16</f>
        <v>46</v>
      </c>
      <c r="N18" s="1">
        <f>$N$16</f>
        <v>4</v>
      </c>
      <c r="O18" s="126">
        <f>$O$16</f>
        <v>6</v>
      </c>
      <c r="P18" s="8">
        <f>COUNTIF(I18:N18,7)</f>
        <v>0</v>
      </c>
      <c r="Q18" s="1">
        <f t="shared" ref="Q18" si="17">COUNTIF(I18:N18,8)</f>
        <v>0</v>
      </c>
      <c r="R18" s="1">
        <f>COUNTIF(I18:N18,28)</f>
        <v>0</v>
      </c>
      <c r="S18" s="1">
        <f>COUNTIF(I18:N18,34)</f>
        <v>0</v>
      </c>
      <c r="T18" s="1">
        <f>COUNTIF(I18:N18,39)</f>
        <v>0</v>
      </c>
      <c r="U18" s="126">
        <f t="shared" ref="U18:U19" si="18">COUNTIF(N18:O18,4)</f>
        <v>1</v>
      </c>
      <c r="V18" s="157">
        <f>COUNTIF(O18:P18,10)</f>
        <v>0</v>
      </c>
      <c r="W18" s="160">
        <f t="shared" si="15"/>
        <v>0</v>
      </c>
      <c r="X18" s="127">
        <f t="shared" si="16"/>
        <v>1</v>
      </c>
      <c r="Y18" s="457"/>
      <c r="Z18" s="487"/>
      <c r="AA18" s="483">
        <f>IF(T18=1,5,0*(IF(S18=2,77,0)*IF(R18=3,17,0)*IF(Q18=4,77,0)*IF(P18=5,777,0)*IF(O18=6,77777,0*(IF(N18=7,0,0)))))</f>
        <v>0</v>
      </c>
      <c r="AB18" s="461">
        <f>IF(S18=1,17,0*(IF(T18=2,77,0)*IF(S18=3,17,0)*IF(R18=4,77,0)*IF(Q18=5,777,0)*IF(P18=6,77777,0*(IF(O18=7,0,0)))))</f>
        <v>0</v>
      </c>
      <c r="AC18" s="461">
        <f>IF(R18=1,77,0*(IF(U18=2,77,0)*IF(T18=3,17,0)*IF(S18=4,77,0)*IF(R18=5,777,0)*IF(Q18=6,77777,0*(IF(P18=7,0,0)))))</f>
        <v>0</v>
      </c>
      <c r="AD18" s="461">
        <f>IF(Q18=1,777,0*(IF(V18=2,77,0)*IF(U18=3,17,0)*IF(T18=4,77,0)*IF(S18=5,777,0)*IF(R18=6,77777,0*(IF(Q18=7,0,0)))))</f>
        <v>0</v>
      </c>
      <c r="AE18" s="461">
        <f>IF(P18=1,7777,0*(IF(W18=2,77,0)*IF(V18=3,17,0)*IF(U18=4,77,0)*IF(T18=5,777,0)*IF(S18=6,77777,0*(IF(R18=7,0,0)))))</f>
        <v>0</v>
      </c>
      <c r="AF18" s="461">
        <f>IF(O18=1,77777,0*(IF(X18=2,77,0)*IF(W18=3,17,0)*IF(V18=4,77,0)*IF(U18=5,777,0)*IF(T18=6,77777,0*(IF(S18=7,0,0)))))</f>
        <v>0</v>
      </c>
      <c r="AG18" s="464">
        <f>IF(N18=1,Y18,0*(IF(T18=2,5,0)*IF(S18=3,17,0)*IF(R18=4,77,0)*IF(Q18=5,777,0)*IF(P18=6,7777,0*(IF(O18=6,77777,0)))))</f>
        <v>0</v>
      </c>
      <c r="AH18" s="461" t="e">
        <f>IF(AA18=1,5,0*(IF(#REF!=2,77,0)*IF(Y18=3,17,0)*IF(X18=4,77,0)*IF(W18=5,777,0)*IF(V18=6,77777,0*(IF(U18=7,0,0)))))</f>
        <v>#REF!</v>
      </c>
      <c r="AI18" s="461" t="e">
        <f>IF(#REF!=1,17,0*(IF(AA18=2,77,0)*IF(#REF!=3,17,0)*IF(Y18=4,77,0)*IF(X18=5,777,0)*IF(W18=6,77777,0*(IF(V18=7,0,0)))))</f>
        <v>#REF!</v>
      </c>
      <c r="AJ18" s="461" t="e">
        <f>IF(Y18=1,77,0*(IF(AB18=2,77,0)*IF(AA18=3,17,0)*IF(#REF!=4,77,0)*IF(Y18=5,777,0)*IF(X18=6,77777,0*(IF(W18=7,0,0)))))</f>
        <v>#REF!</v>
      </c>
      <c r="AK18" s="461">
        <f>IF(X18=1,777,0*(IF(AC18=2,77,0)*IF(AB18=3,17,0)*IF(AA18=4,77,0)*IF(#REF!=5,777,0)*IF(Y18=6,77777,0*(IF(X18=7,0,0)))))</f>
        <v>777</v>
      </c>
      <c r="AL18" s="461" t="e">
        <f>IF($P$4=1,Eurojackpot!B18,0*(IF(AD18=2,77,0)*IF(AC18=3,17,0)*IF(AB18=4,77,0)*IF(AA18=5,777,0)*IF(#REF!=6,77777,0*(IF(Y18=7,0,0)))))</f>
        <v>#REF!</v>
      </c>
    </row>
    <row r="19" spans="1:38" x14ac:dyDescent="0.25">
      <c r="A19" s="44" t="s">
        <v>26</v>
      </c>
      <c r="B19" s="149">
        <f>$B$5</f>
        <v>1</v>
      </c>
      <c r="C19" s="139">
        <f>$C$5</f>
        <v>6</v>
      </c>
      <c r="D19" s="139">
        <f>$D$5</f>
        <v>19</v>
      </c>
      <c r="E19" s="139">
        <f>$E$5</f>
        <v>38</v>
      </c>
      <c r="F19" s="139">
        <f>$F$5</f>
        <v>40</v>
      </c>
      <c r="G19" s="139">
        <f>$G$5</f>
        <v>4</v>
      </c>
      <c r="H19" s="150">
        <f>$H$5</f>
        <v>5</v>
      </c>
      <c r="I19" s="8">
        <f>$I$16</f>
        <v>10</v>
      </c>
      <c r="J19" s="1">
        <f>$J$16</f>
        <v>19</v>
      </c>
      <c r="K19" s="1">
        <f>$K$16</f>
        <v>32</v>
      </c>
      <c r="L19" s="1">
        <f>$L$16</f>
        <v>36</v>
      </c>
      <c r="M19" s="1">
        <f>$M$16</f>
        <v>46</v>
      </c>
      <c r="N19" s="1">
        <f>$N$16</f>
        <v>4</v>
      </c>
      <c r="O19" s="126">
        <f>$O$16</f>
        <v>6</v>
      </c>
      <c r="P19" s="8">
        <f>COUNTIF(I19:N19,1)</f>
        <v>0</v>
      </c>
      <c r="Q19" s="1">
        <f>COUNTIF(I19:N19,6)</f>
        <v>0</v>
      </c>
      <c r="R19" s="1">
        <f>COUNTIF(I19:N19,19)</f>
        <v>1</v>
      </c>
      <c r="S19" s="1">
        <f>COUNTIF(I19:N19,38)</f>
        <v>0</v>
      </c>
      <c r="T19" s="1">
        <f>COUNTIF(I19:N19,40)</f>
        <v>0</v>
      </c>
      <c r="U19" s="126">
        <f t="shared" si="18"/>
        <v>1</v>
      </c>
      <c r="V19" s="157">
        <f>COUNTIF(O19:P19,5)</f>
        <v>0</v>
      </c>
      <c r="W19" s="160">
        <f t="shared" si="15"/>
        <v>1</v>
      </c>
      <c r="X19" s="127">
        <f t="shared" si="16"/>
        <v>1</v>
      </c>
      <c r="Y19" s="457"/>
      <c r="Z19" s="487"/>
      <c r="AA19" s="483">
        <f>IF(T20=1,5,0*(IF(S20=2,77,0)*IF(R20=3,17,0)*IF(Q20=4,77,0)*IF(P20=5,777,0)*IF(O20=6,77777,0*(IF(N20=7,0,0)))))</f>
        <v>0</v>
      </c>
      <c r="AB19" s="461">
        <f>IF(S20=1,17,0*(IF(T20=2,77,0)*IF(S20=3,17,0)*IF(R20=4,77,0)*IF(Q20=5,777,0)*IF(P20=6,77777,0*(IF(O20=7,0,0)))))</f>
        <v>0</v>
      </c>
      <c r="AC19" s="461">
        <f>IF(R20=1,77,0*(IF(U20=2,77,0)*IF(T20=3,17,0)*IF(S20=4,77,0)*IF(R20=5,777,0)*IF(Q20=6,77777,0*(IF(P20=7,0,0)))))</f>
        <v>0</v>
      </c>
      <c r="AD19" s="461">
        <f>IF(Q20=1,777,0*(IF(V20=2,77,0)*IF(U20=3,17,0)*IF(T20=4,77,0)*IF(S20=5,777,0)*IF(R20=6,77777,0*(IF(Q20=7,0,0)))))</f>
        <v>0</v>
      </c>
      <c r="AE19" s="461">
        <f>IF(P20=1,7777,0*(IF(W20=2,77,0)*IF(V20=3,17,0)*IF(U20=4,77,0)*IF(T20=5,777,0)*IF(S20=6,77777,0*(IF(R20=7,0,0)))))</f>
        <v>7777</v>
      </c>
      <c r="AF19" s="461">
        <f>IF(O20=1,77777,0*(IF(X20=2,77,0)*IF(W20=3,17,0)*IF(V20=4,77,0)*IF(U20=5,777,0)*IF(T20=6,77777,0*(IF(S20=7,0,0)))))</f>
        <v>0</v>
      </c>
      <c r="AG19" s="464">
        <f>IF(N20=1,Y20,0*(IF(T20=2,5,0)*IF(S20=3,17,0)*IF(R20=4,77,0)*IF(Q20=5,777,0)*IF(P20=6,7777,0*(IF(O20=6,77777,0)))))</f>
        <v>0</v>
      </c>
      <c r="AH19" s="461" t="e">
        <f>IF(AA19=1,5,0*(IF(#REF!=2,77,0)*IF(Y20=3,17,0)*IF(X20=4,77,0)*IF(W20=5,777,0)*IF(V20=6,77777,0*(IF(U20=7,0,0)))))</f>
        <v>#REF!</v>
      </c>
      <c r="AI19" s="461" t="e">
        <f>IF(#REF!=1,17,0*(IF(AA19=2,77,0)*IF(#REF!=3,17,0)*IF(Y20=4,77,0)*IF(X20=5,777,0)*IF(W20=6,77777,0*(IF(V20=7,0,0)))))</f>
        <v>#REF!</v>
      </c>
      <c r="AJ19" s="461" t="e">
        <f>IF(Y20=1,77,0*(IF(AB19=2,77,0)*IF(AA19=3,17,0)*IF(#REF!=4,77,0)*IF(Y20=5,777,0)*IF(X20=6,77777,0*(IF(W20=7,0,0)))))</f>
        <v>#REF!</v>
      </c>
      <c r="AK19" s="461">
        <f>IF(X20=1,777,0*(IF(AC19=2,77,0)*IF(AB19=3,17,0)*IF(AA19=4,77,0)*IF(#REF!=5,777,0)*IF(Y20=6,77777,0*(IF(X20=7,0,0)))))</f>
        <v>777</v>
      </c>
      <c r="AL19" s="461" t="e">
        <f>IF($P$4=1,Eurojackpot!B19,0*(IF(AD19=2,77,0)*IF(AC19=3,17,0)*IF(AB19=4,77,0)*IF(AA19=5,777,0)*IF(#REF!=6,77777,0*(IF(Y19=7,0,0)))))</f>
        <v>#REF!</v>
      </c>
    </row>
    <row r="20" spans="1:38" x14ac:dyDescent="0.25">
      <c r="A20" s="44" t="s">
        <v>27</v>
      </c>
      <c r="B20" s="149">
        <f>$B$6</f>
        <v>10</v>
      </c>
      <c r="C20" s="139">
        <f>$C$6</f>
        <v>25</v>
      </c>
      <c r="D20" s="139">
        <f>$D$6</f>
        <v>26</v>
      </c>
      <c r="E20" s="139">
        <f>$E$6</f>
        <v>29</v>
      </c>
      <c r="F20" s="139">
        <f>$F$6</f>
        <v>35</v>
      </c>
      <c r="G20" s="139">
        <f>$G$6</f>
        <v>6</v>
      </c>
      <c r="H20" s="150">
        <f>$H$6</f>
        <v>9</v>
      </c>
      <c r="I20" s="8">
        <f>$I$16</f>
        <v>10</v>
      </c>
      <c r="J20" s="1">
        <f>$J$16</f>
        <v>19</v>
      </c>
      <c r="K20" s="1">
        <f>$K$16</f>
        <v>32</v>
      </c>
      <c r="L20" s="1">
        <f>$L$16</f>
        <v>36</v>
      </c>
      <c r="M20" s="1">
        <f>$M$16</f>
        <v>46</v>
      </c>
      <c r="N20" s="1">
        <f>$N$16</f>
        <v>4</v>
      </c>
      <c r="O20" s="126">
        <f>$O$16</f>
        <v>6</v>
      </c>
      <c r="P20" s="8">
        <f>COUNTIF(I20:N20,10)</f>
        <v>1</v>
      </c>
      <c r="Q20" s="1">
        <f>COUNTIF(I20:N20,25)</f>
        <v>0</v>
      </c>
      <c r="R20" s="1">
        <f>COUNTIF(I20:N20,26)</f>
        <v>0</v>
      </c>
      <c r="S20" s="1">
        <f>COUNTIF(I20:N20,29)</f>
        <v>0</v>
      </c>
      <c r="T20" s="1">
        <f>COUNTIF(I20:N20,35)</f>
        <v>0</v>
      </c>
      <c r="U20" s="126">
        <f>COUNTIF(N20:O20,6)</f>
        <v>1</v>
      </c>
      <c r="V20" s="157">
        <f>COUNTIF(O20:P20,9)</f>
        <v>0</v>
      </c>
      <c r="W20" s="160">
        <f t="shared" si="15"/>
        <v>1</v>
      </c>
      <c r="X20" s="127">
        <f t="shared" si="16"/>
        <v>1</v>
      </c>
      <c r="Y20" s="457"/>
      <c r="Z20" s="487"/>
      <c r="AA20" s="483">
        <f>IF(T22=1,5,0*(IF(S22=2,77,0)*IF(R22=3,17,0)*IF(Q22=4,77,0)*IF(P22=5,777,0)*IF(O22=6,77777,0*(IF(N22=7,0,0)))))</f>
        <v>0</v>
      </c>
      <c r="AB20" s="461">
        <f>IF(S22=1,17,0*(IF(T22=2,77,0)*IF(S22=3,17,0)*IF(R22=4,77,0)*IF(Q22=5,777,0)*IF(P22=6,77777,0*(IF(O22=7,0,0)))))</f>
        <v>0</v>
      </c>
      <c r="AC20" s="461">
        <f>IF(R22=1,77,0*(IF(U22=2,77,0)*IF(T22=3,17,0)*IF(S22=4,77,0)*IF(R22=5,777,0)*IF(Q22=6,77777,0*(IF(P22=7,0,0)))))</f>
        <v>0</v>
      </c>
      <c r="AD20" s="461">
        <f>IF(Q22=1,777,0*(IF(V22=2,77,0)*IF(U22=3,17,0)*IF(T22=4,77,0)*IF(S22=5,777,0)*IF(R22=6,77777,0*(IF(Q22=7,0,0)))))</f>
        <v>0</v>
      </c>
      <c r="AE20" s="461">
        <f>IF(P22=1,7777,0*(IF(W22=2,77,0)*IF(V22=3,17,0)*IF(U22=4,77,0)*IF(T22=5,777,0)*IF(S22=6,77777,0*(IF(R22=7,0,0)))))</f>
        <v>0</v>
      </c>
      <c r="AF20" s="461">
        <f>IF(O22=1,77777,0*(IF(X22=2,77,0)*IF(W22=3,17,0)*IF(V22=4,77,0)*IF(U22=5,777,0)*IF(T22=6,77777,0*(IF(S22=7,0,0)))))</f>
        <v>0</v>
      </c>
      <c r="AG20" s="464">
        <f>IF(N22=1,Y22,0*(IF(T22=2,5,0)*IF(S22=3,17,0)*IF(R22=4,77,0)*IF(Q22=5,777,0)*IF(P22=6,7777,0*(IF(O22=6,77777,0)))))</f>
        <v>0</v>
      </c>
      <c r="AH20" s="461" t="e">
        <f>IF(AA20=1,5,0*(IF(#REF!=2,77,0)*IF(Y22=3,17,0)*IF(X22=4,77,0)*IF(W22=5,777,0)*IF(V22=6,77777,0*(IF(U22=7,0,0)))))</f>
        <v>#REF!</v>
      </c>
      <c r="AI20" s="461" t="e">
        <f>IF(#REF!=1,17,0*(IF(AA20=2,77,0)*IF(#REF!=3,17,0)*IF(Y22=4,77,0)*IF(X22=5,777,0)*IF(W22=6,77777,0*(IF(V22=7,0,0)))))</f>
        <v>#REF!</v>
      </c>
      <c r="AJ20" s="461" t="e">
        <f>IF(Y22=1,77,0*(IF(AB20=2,77,0)*IF(AA20=3,17,0)*IF(#REF!=4,77,0)*IF(Y22=5,777,0)*IF(X22=6,77777,0*(IF(W22=7,0,0)))))</f>
        <v>#REF!</v>
      </c>
      <c r="AK20" s="461" t="e">
        <f>IF(X22=1,777,0*(IF(AC20=2,77,0)*IF(AB20=3,17,0)*IF(AA20=4,77,0)*IF(#REF!=5,777,0)*IF(Y22=6,77777,0*(IF(X22=7,0,0)))))</f>
        <v>#REF!</v>
      </c>
      <c r="AL20" s="461" t="e">
        <f>IF($P$4=1,Eurojackpot!B20,0*(IF(AD20=2,77,0)*IF(AC20=3,17,0)*IF(AB20=4,77,0)*IF(AA20=5,777,0)*IF(#REF!=6,77777,0*(IF(Y20=7,0,0)))))</f>
        <v>#REF!</v>
      </c>
    </row>
    <row r="21" spans="1:38" ht="15.75" thickBot="1" x14ac:dyDescent="0.3">
      <c r="A21" s="44" t="s">
        <v>28</v>
      </c>
      <c r="B21" s="149">
        <f>$B$7</f>
        <v>8</v>
      </c>
      <c r="C21" s="139">
        <f>$C$7</f>
        <v>33</v>
      </c>
      <c r="D21" s="139">
        <f>$D$7</f>
        <v>35</v>
      </c>
      <c r="E21" s="139">
        <f>$E$7</f>
        <v>36</v>
      </c>
      <c r="F21" s="139">
        <f>$F$7</f>
        <v>37</v>
      </c>
      <c r="G21" s="139">
        <f>$G$7</f>
        <v>3</v>
      </c>
      <c r="H21" s="150">
        <f>$H$7</f>
        <v>7</v>
      </c>
      <c r="I21" s="8">
        <f>$I$16</f>
        <v>10</v>
      </c>
      <c r="J21" s="1">
        <f>$J$16</f>
        <v>19</v>
      </c>
      <c r="K21" s="1">
        <f>$K$16</f>
        <v>32</v>
      </c>
      <c r="L21" s="1">
        <f>$L$16</f>
        <v>36</v>
      </c>
      <c r="M21" s="1">
        <f>$M$16</f>
        <v>46</v>
      </c>
      <c r="N21" s="1">
        <f>$N$16</f>
        <v>4</v>
      </c>
      <c r="O21" s="126">
        <f>$O$16</f>
        <v>6</v>
      </c>
      <c r="P21" s="8">
        <f>COUNTIF(I21:N21,8)</f>
        <v>0</v>
      </c>
      <c r="Q21" s="1">
        <f>COUNTIF(I21:N21,33)</f>
        <v>0</v>
      </c>
      <c r="R21" s="1">
        <f>COUNTIF(I21:N21,35)</f>
        <v>0</v>
      </c>
      <c r="S21" s="1">
        <f>COUNTIF(I21:N21,36)</f>
        <v>1</v>
      </c>
      <c r="T21" s="1">
        <f>COUNTIF(I21:N21,37)</f>
        <v>0</v>
      </c>
      <c r="U21" s="126">
        <f>COUNTIF(N21:O21,3)</f>
        <v>0</v>
      </c>
      <c r="V21" s="157">
        <f>COUNTIF(O21:P21,7)</f>
        <v>0</v>
      </c>
      <c r="W21" s="160">
        <f t="shared" si="15"/>
        <v>1</v>
      </c>
      <c r="X21" s="127">
        <f t="shared" si="16"/>
        <v>0</v>
      </c>
      <c r="Y21" s="457"/>
      <c r="Z21" s="487"/>
      <c r="AA21" s="485">
        <f>IF(T23=1,5,0*(IF(S23=2,77,0)*IF(R23=3,17,0)*IF(Q23=4,77,0)*IF(P23=5,777,0)*IF(O23=6,77777,0*(IF(N23=7,0,0)))))</f>
        <v>0</v>
      </c>
      <c r="AB21" s="463">
        <f>IF(S23=1,17,0*(IF(T23=2,77,0)*IF(S23=3,17,0)*IF(R23=4,77,0)*IF(Q23=5,777,0)*IF(P23=6,77777,0*(IF(O23=7,0,0)))))</f>
        <v>0</v>
      </c>
      <c r="AC21" s="463">
        <f>IF(R23=1,77,0*(IF(U23=2,77,0)*IF(T23=3,17,0)*IF(S23=4,77,0)*IF(R23=5,777,0)*IF(Q23=6,77777,0*(IF(P23=7,0,0)))))</f>
        <v>0</v>
      </c>
      <c r="AD21" s="463">
        <f>IF(Q23=1,777,0*(IF(V23=2,77,0)*IF(U23=3,17,0)*IF(T23=4,77,0)*IF(S23=5,777,0)*IF(R23=6,77777,0*(IF(Q23=7,0,0)))))</f>
        <v>0</v>
      </c>
      <c r="AE21" s="463">
        <f>IF(P23=1,7777,0*(IF(W23=2,77,0)*IF(V23=3,17,0)*IF(U23=4,77,0)*IF(T23=5,777,0)*IF(S23=6,77777,0*(IF(R23=7,0,0)))))</f>
        <v>0</v>
      </c>
      <c r="AF21" s="463">
        <f>IF(O23=1,77777,0*(IF(X23=2,77,0)*IF(W23=3,17,0)*IF(V23=4,77,0)*IF(U23=5,777,0)*IF(T23=6,77777,0*(IF(S23=7,0,0)))))</f>
        <v>0</v>
      </c>
      <c r="AG21" s="465">
        <f>IF(N23=1,Y23,0*(IF(T23=2,5,0)*IF(S23=3,17,0)*IF(R23=4,77,0)*IF(Q23=5,777,0)*IF(P23=6,7777,0*(IF(O23=6,77777,0)))))</f>
        <v>0</v>
      </c>
      <c r="AH21" s="463" t="e">
        <f>IF(AA21=1,5,0*(IF(#REF!=2,77,0)*IF(Y23=3,17,0)*IF(X23=4,77,0)*IF(W23=5,777,0)*IF(V23=6,77777,0*(IF(U23=7,0,0)))))</f>
        <v>#REF!</v>
      </c>
      <c r="AI21" s="463" t="e">
        <f>IF(#REF!=1,17,0*(IF(AA21=2,77,0)*IF(#REF!=3,17,0)*IF(Y23=4,77,0)*IF(X23=5,777,0)*IF(W23=6,77777,0*(IF(V23=7,0,0)))))</f>
        <v>#REF!</v>
      </c>
      <c r="AJ21" s="463" t="e">
        <f>IF(Y23=1,77,0*(IF(AB21=2,77,0)*IF(AA21=3,17,0)*IF(#REF!=4,77,0)*IF(Y23=5,777,0)*IF(X23=6,77777,0*(IF(W23=7,0,0)))))</f>
        <v>#REF!</v>
      </c>
      <c r="AK21" s="463" t="e">
        <f>IF(X23=1,777,0*(IF(AC21=2,77,0)*IF(AB21=3,17,0)*IF(AA21=4,77,0)*IF(#REF!=5,777,0)*IF(Y23=6,77777,0*(IF(X23=7,0,0)))))</f>
        <v>#REF!</v>
      </c>
      <c r="AL21" s="461" t="e">
        <f>IF($P$4=1,Eurojackpot!B21,0*(IF(AD21=2,77,0)*IF(AC21=3,17,0)*IF(AB21=4,77,0)*IF(AA21=5,777,0)*IF(#REF!=6,77777,0*(IF(Y21=7,0,0)))))</f>
        <v>#REF!</v>
      </c>
    </row>
    <row r="22" spans="1:38" ht="15.75" thickBot="1" x14ac:dyDescent="0.3">
      <c r="A22" s="82">
        <v>44218</v>
      </c>
      <c r="B22" s="361" t="s">
        <v>0</v>
      </c>
      <c r="C22" s="340"/>
      <c r="D22" s="340"/>
      <c r="E22" s="340"/>
      <c r="F22" s="340"/>
      <c r="G22" s="340"/>
      <c r="H22" s="346"/>
      <c r="I22" s="361" t="s">
        <v>1</v>
      </c>
      <c r="J22" s="340"/>
      <c r="K22" s="340"/>
      <c r="L22" s="340"/>
      <c r="M22" s="340"/>
      <c r="N22" s="340"/>
      <c r="O22" s="346"/>
      <c r="P22" s="361" t="s">
        <v>2</v>
      </c>
      <c r="Q22" s="340"/>
      <c r="R22" s="340"/>
      <c r="S22" s="340"/>
      <c r="T22" s="340"/>
      <c r="U22" s="340"/>
      <c r="V22" s="346"/>
      <c r="W22" s="456" t="s">
        <v>9</v>
      </c>
      <c r="X22" s="454" t="s">
        <v>3</v>
      </c>
      <c r="Y22" s="458" t="s">
        <v>4</v>
      </c>
      <c r="Z22" s="487"/>
      <c r="AA22" s="482" t="s">
        <v>166</v>
      </c>
      <c r="AB22" s="460" t="s">
        <v>167</v>
      </c>
      <c r="AC22" s="460" t="s">
        <v>168</v>
      </c>
      <c r="AD22" s="460" t="s">
        <v>169</v>
      </c>
      <c r="AE22" s="460" t="s">
        <v>170</v>
      </c>
      <c r="AF22" s="460" t="s">
        <v>171</v>
      </c>
      <c r="AG22" s="460" t="s">
        <v>172</v>
      </c>
      <c r="AH22" s="460" t="s">
        <v>173</v>
      </c>
      <c r="AI22" s="460" t="s">
        <v>174</v>
      </c>
      <c r="AJ22" s="460" t="s">
        <v>175</v>
      </c>
      <c r="AK22" s="460" t="s">
        <v>176</v>
      </c>
      <c r="AL22" s="460" t="s">
        <v>177</v>
      </c>
    </row>
    <row r="23" spans="1:38" x14ac:dyDescent="0.25">
      <c r="A23" s="44" t="s">
        <v>23</v>
      </c>
      <c r="B23" s="146">
        <f>$B$2</f>
        <v>3</v>
      </c>
      <c r="C23" s="147">
        <f>$C$2</f>
        <v>6</v>
      </c>
      <c r="D23" s="147">
        <f>$D$2</f>
        <v>15</v>
      </c>
      <c r="E23" s="147">
        <f>$E$2</f>
        <v>20</v>
      </c>
      <c r="F23" s="147">
        <f>$F$2</f>
        <v>22</v>
      </c>
      <c r="G23" s="147">
        <f>$G$2</f>
        <v>4</v>
      </c>
      <c r="H23" s="148">
        <f>$H$2</f>
        <v>8</v>
      </c>
      <c r="I23" s="291">
        <v>38</v>
      </c>
      <c r="J23" s="292">
        <v>40</v>
      </c>
      <c r="K23" s="292">
        <v>41</v>
      </c>
      <c r="L23" s="292">
        <v>46</v>
      </c>
      <c r="M23" s="292">
        <v>48</v>
      </c>
      <c r="N23" s="292">
        <v>2</v>
      </c>
      <c r="O23" s="142">
        <v>6</v>
      </c>
      <c r="P23" s="291">
        <f>COUNTIF(I23:N23,3)</f>
        <v>0</v>
      </c>
      <c r="Q23" s="292">
        <f>COUNTIF(I23:N23,6)</f>
        <v>0</v>
      </c>
      <c r="R23" s="292">
        <f>COUNTIF(I23:N23,15)</f>
        <v>0</v>
      </c>
      <c r="S23" s="292">
        <f>COUNTIF(I23:N23,20)</f>
        <v>0</v>
      </c>
      <c r="T23" s="292">
        <f>COUNTIF(I23:N23,22)</f>
        <v>0</v>
      </c>
      <c r="U23" s="292">
        <f>COUNTIF(N23:O23,4)</f>
        <v>0</v>
      </c>
      <c r="V23" s="142">
        <f>COUNTIF(O23:P23,8)</f>
        <v>0</v>
      </c>
      <c r="W23" s="455">
        <f>SUMIF(P23:T23,1)</f>
        <v>0</v>
      </c>
      <c r="X23" s="479">
        <f>SUMIF(U23:V23,1)</f>
        <v>0</v>
      </c>
      <c r="Y23" s="457"/>
      <c r="Z23" s="487"/>
      <c r="AA23" s="483">
        <f>IF(T23=1,5,0*(IF(S23=2,77,0)*IF(R23=3,17,0)*IF(Q23=4,77,0)*IF(P23=5,777,0)*IF(O23=6,77777,0*(IF(N23=7,0,0)))))</f>
        <v>0</v>
      </c>
      <c r="AB23" s="461">
        <f>IF(S23=1,17,0*(IF(T23=2,77,0)*IF(S23=3,17,0)*IF(R23=4,77,0)*IF(Q23=5,777,0)*IF(P23=6,77777,0*(IF(O23=7,0,0)))))</f>
        <v>0</v>
      </c>
      <c r="AC23" s="461">
        <f>IF(R23=1,77,0*(IF(U23=2,77,0)*IF(T23=3,17,0)*IF(S23=4,77,0)*IF(R23=5,777,0)*IF(Q23=6,77777,0*(IF(P23=7,0,0)))))</f>
        <v>0</v>
      </c>
      <c r="AD23" s="461">
        <f>IF(Q23=1,777,0*(IF(V23=2,77,0)*IF(U23=3,17,0)*IF(T23=4,77,0)*IF(S23=5,777,0)*IF(R23=6,77777,0*(IF(Q23=7,0,0)))))</f>
        <v>0</v>
      </c>
      <c r="AE23" s="461">
        <f>IF(P23=1,7777,0*(IF(W23=2,77,0)*IF(V23=3,17,0)*IF(U23=4,77,0)*IF(T23=5,777,0)*IF(S23=6,77777,0*(IF(R23=7,0,0)))))</f>
        <v>0</v>
      </c>
      <c r="AF23" s="461">
        <f>IF(O23=1,77777,0*(IF(X23=2,77,0)*IF(W23=3,17,0)*IF(V23=4,77,0)*IF(U23=5,777,0)*IF(T23=6,77777,0*(IF(S23=7,0,0)))))</f>
        <v>0</v>
      </c>
      <c r="AG23" s="464">
        <f>IF(N23=1,Y23,0*(IF(T23=2,5,0)*IF(S23=3,17,0)*IF(R23=4,77,0)*IF(Q23=5,777,0)*IF(P23=6,7777,0*(IF(O23=6,77777,0)))))</f>
        <v>0</v>
      </c>
      <c r="AH23" s="461" t="e">
        <f>IF(AA23=1,5,0*(IF(#REF!=2,77,0)*IF(Y23=3,17,0)*IF(X23=4,77,0)*IF(W23=5,777,0)*IF(V23=6,77777,0*(IF(U23=7,0,0)))))</f>
        <v>#REF!</v>
      </c>
      <c r="AI23" s="461" t="e">
        <f>IF(#REF!=1,17,0*(IF(AA23=2,77,0)*IF(#REF!=3,17,0)*IF(Y23=4,77,0)*IF(X23=5,777,0)*IF(W23=6,77777,0*(IF(V23=7,0,0)))))</f>
        <v>#REF!</v>
      </c>
      <c r="AJ23" s="461" t="e">
        <f>IF(Y23=1,77,0*(IF(AB23=2,77,0)*IF(AA23=3,17,0)*IF(#REF!=4,77,0)*IF(Y23=5,777,0)*IF(X23=6,77777,0*(IF(W23=7,0,0)))))</f>
        <v>#REF!</v>
      </c>
      <c r="AK23" s="461" t="e">
        <f>IF(X23=1,777,0*(IF(AC23=2,77,0)*IF(AB23=3,17,0)*IF(AA23=4,77,0)*IF(#REF!=5,777,0)*IF(Y23=6,77777,0*(IF(X23=7,0,0)))))</f>
        <v>#REF!</v>
      </c>
      <c r="AL23" s="461" t="e">
        <f>IF($P$4=1,Eurojackpot!B23,0*(IF(AD23=2,77,0)*IF(AC23=3,17,0)*IF(AB23=4,77,0)*IF(AA23=5,777,0)*IF(#REF!=6,77777,0*(IF(Y23=7,0,0)))))</f>
        <v>#REF!</v>
      </c>
    </row>
    <row r="24" spans="1:38" x14ac:dyDescent="0.25">
      <c r="A24" s="44" t="s">
        <v>24</v>
      </c>
      <c r="B24" s="149">
        <f>$B$3</f>
        <v>15</v>
      </c>
      <c r="C24" s="139">
        <f>$C$3</f>
        <v>17</v>
      </c>
      <c r="D24" s="139">
        <f>$D$3</f>
        <v>27</v>
      </c>
      <c r="E24" s="139">
        <f>$E$3</f>
        <v>33</v>
      </c>
      <c r="F24" s="139">
        <f>$F$3</f>
        <v>50</v>
      </c>
      <c r="G24" s="139">
        <f>$G$3</f>
        <v>1</v>
      </c>
      <c r="H24" s="150">
        <f>$H$3</f>
        <v>2</v>
      </c>
      <c r="I24" s="8">
        <f>$I$23</f>
        <v>38</v>
      </c>
      <c r="J24" s="1">
        <f>$J$23</f>
        <v>40</v>
      </c>
      <c r="K24" s="1">
        <f>$K$23</f>
        <v>41</v>
      </c>
      <c r="L24" s="1">
        <f>$L$23</f>
        <v>46</v>
      </c>
      <c r="M24" s="1">
        <f>$M$23</f>
        <v>48</v>
      </c>
      <c r="N24" s="1">
        <f>$N$23</f>
        <v>2</v>
      </c>
      <c r="O24" s="126">
        <f>$O$23</f>
        <v>6</v>
      </c>
      <c r="P24" s="8">
        <f>COUNTIF(I24:N24,15)</f>
        <v>0</v>
      </c>
      <c r="Q24" s="1">
        <f>COUNTIF(I24:N24,17)</f>
        <v>0</v>
      </c>
      <c r="R24" s="1">
        <f>COUNTIF(I24:N24,27)</f>
        <v>0</v>
      </c>
      <c r="S24" s="1">
        <f>COUNTIF(I24:N24,33)</f>
        <v>0</v>
      </c>
      <c r="T24" s="1">
        <f>COUNTIF(I24:N24,50)</f>
        <v>0</v>
      </c>
      <c r="U24" s="1">
        <f>COUNTIF(N24:O24,1)</f>
        <v>0</v>
      </c>
      <c r="V24" s="126">
        <f>COUNTIF(O24:P24,2)</f>
        <v>0</v>
      </c>
      <c r="W24" s="160">
        <f t="shared" ref="W24:W28" si="19">SUMIF(P24:T24,1)</f>
        <v>0</v>
      </c>
      <c r="X24" s="127">
        <f t="shared" ref="X24:X28" si="20">SUMIF(U24:V24,1)</f>
        <v>0</v>
      </c>
      <c r="Y24" s="457"/>
      <c r="Z24" s="487"/>
      <c r="AA24" s="484"/>
      <c r="AB24" s="462"/>
      <c r="AC24" s="462"/>
      <c r="AD24" s="462"/>
      <c r="AE24" s="462"/>
      <c r="AF24" s="462"/>
      <c r="AG24" s="462"/>
      <c r="AH24" s="462"/>
      <c r="AI24" s="462"/>
      <c r="AJ24" s="462"/>
      <c r="AK24" s="462"/>
      <c r="AL24" s="461" t="e">
        <f>IF($P$4=1,Eurojackpot!B24,0*(IF(AD24=2,77,0)*IF(AC24=3,17,0)*IF(AB24=4,77,0)*IF(AA24=5,777,0)*IF(#REF!=6,77777,0*(IF(Y24=7,0,0)))))</f>
        <v>#REF!</v>
      </c>
    </row>
    <row r="25" spans="1:38" x14ac:dyDescent="0.25">
      <c r="A25" s="44" t="s">
        <v>25</v>
      </c>
      <c r="B25" s="149">
        <f>$B$4</f>
        <v>7</v>
      </c>
      <c r="C25" s="139">
        <f>$C$4</f>
        <v>8</v>
      </c>
      <c r="D25" s="139">
        <f>$D$4</f>
        <v>28</v>
      </c>
      <c r="E25" s="139">
        <f>$E$4</f>
        <v>34</v>
      </c>
      <c r="F25" s="139">
        <f>$F$4</f>
        <v>39</v>
      </c>
      <c r="G25" s="139">
        <f>$G$4</f>
        <v>4</v>
      </c>
      <c r="H25" s="150">
        <f>$H$4</f>
        <v>10</v>
      </c>
      <c r="I25" s="8">
        <f>$I$23</f>
        <v>38</v>
      </c>
      <c r="J25" s="1">
        <f>$J$23</f>
        <v>40</v>
      </c>
      <c r="K25" s="1">
        <f>$K$23</f>
        <v>41</v>
      </c>
      <c r="L25" s="1">
        <f>$L$23</f>
        <v>46</v>
      </c>
      <c r="M25" s="1">
        <f>$M$23</f>
        <v>48</v>
      </c>
      <c r="N25" s="1">
        <f>$N$23</f>
        <v>2</v>
      </c>
      <c r="O25" s="126">
        <f>$O$23</f>
        <v>6</v>
      </c>
      <c r="P25" s="8">
        <f>COUNTIF(I25:N25,7)</f>
        <v>0</v>
      </c>
      <c r="Q25" s="1">
        <f t="shared" ref="Q25" si="21">COUNTIF(I25:N25,8)</f>
        <v>0</v>
      </c>
      <c r="R25" s="1">
        <f>COUNTIF(I25:N25,28)</f>
        <v>0</v>
      </c>
      <c r="S25" s="1">
        <f>COUNTIF(I25:N25,34)</f>
        <v>0</v>
      </c>
      <c r="T25" s="1">
        <f>COUNTIF(I25:N25,39)</f>
        <v>0</v>
      </c>
      <c r="U25" s="1">
        <f t="shared" ref="U25:U26" si="22">COUNTIF(N25:O25,4)</f>
        <v>0</v>
      </c>
      <c r="V25" s="126">
        <f>COUNTIF(O25:P25,10)</f>
        <v>0</v>
      </c>
      <c r="W25" s="160">
        <f t="shared" si="19"/>
        <v>0</v>
      </c>
      <c r="X25" s="127">
        <f t="shared" si="20"/>
        <v>0</v>
      </c>
      <c r="Y25" s="457"/>
      <c r="Z25" s="487"/>
      <c r="AA25" s="483">
        <f>IF(T25=1,5,0*(IF(S25=2,77,0)*IF(R25=3,17,0)*IF(Q25=4,77,0)*IF(P25=5,777,0)*IF(O25=6,77777,0*(IF(N25=7,0,0)))))</f>
        <v>0</v>
      </c>
      <c r="AB25" s="461">
        <f>IF(S25=1,17,0*(IF(T25=2,77,0)*IF(S25=3,17,0)*IF(R25=4,77,0)*IF(Q25=5,777,0)*IF(P25=6,77777,0*(IF(O25=7,0,0)))))</f>
        <v>0</v>
      </c>
      <c r="AC25" s="461">
        <f>IF(R25=1,77,0*(IF(U25=2,77,0)*IF(T25=3,17,0)*IF(S25=4,77,0)*IF(R25=5,777,0)*IF(Q25=6,77777,0*(IF(P25=7,0,0)))))</f>
        <v>0</v>
      </c>
      <c r="AD25" s="461">
        <f>IF(Q25=1,777,0*(IF(V25=2,77,0)*IF(U25=3,17,0)*IF(T25=4,77,0)*IF(S25=5,777,0)*IF(R25=6,77777,0*(IF(Q25=7,0,0)))))</f>
        <v>0</v>
      </c>
      <c r="AE25" s="461">
        <f>IF(P25=1,7777,0*(IF(W25=2,77,0)*IF(V25=3,17,0)*IF(U25=4,77,0)*IF(T25=5,777,0)*IF(S25=6,77777,0*(IF(R25=7,0,0)))))</f>
        <v>0</v>
      </c>
      <c r="AF25" s="461">
        <f>IF(O25=1,77777,0*(IF(X25=2,77,0)*IF(W25=3,17,0)*IF(V25=4,77,0)*IF(U25=5,777,0)*IF(T25=6,77777,0*(IF(S25=7,0,0)))))</f>
        <v>0</v>
      </c>
      <c r="AG25" s="464">
        <f>IF(N25=1,Y25,0*(IF(T25=2,5,0)*IF(S25=3,17,0)*IF(R25=4,77,0)*IF(Q25=5,777,0)*IF(P25=6,7777,0*(IF(O25=6,77777,0)))))</f>
        <v>0</v>
      </c>
      <c r="AH25" s="461" t="e">
        <f>IF(AA25=1,5,0*(IF(#REF!=2,77,0)*IF(Y25=3,17,0)*IF(X25=4,77,0)*IF(W25=5,777,0)*IF(V25=6,77777,0*(IF(U25=7,0,0)))))</f>
        <v>#REF!</v>
      </c>
      <c r="AI25" s="461" t="e">
        <f>IF(#REF!=1,17,0*(IF(AA25=2,77,0)*IF(#REF!=3,17,0)*IF(Y25=4,77,0)*IF(X25=5,777,0)*IF(W25=6,77777,0*(IF(V25=7,0,0)))))</f>
        <v>#REF!</v>
      </c>
      <c r="AJ25" s="461" t="e">
        <f>IF(Y25=1,77,0*(IF(AB25=2,77,0)*IF(AA25=3,17,0)*IF(#REF!=4,77,0)*IF(Y25=5,777,0)*IF(X25=6,77777,0*(IF(W25=7,0,0)))))</f>
        <v>#REF!</v>
      </c>
      <c r="AK25" s="461" t="e">
        <f>IF(X25=1,777,0*(IF(AC25=2,77,0)*IF(AB25=3,17,0)*IF(AA25=4,77,0)*IF(#REF!=5,777,0)*IF(Y25=6,77777,0*(IF(X25=7,0,0)))))</f>
        <v>#REF!</v>
      </c>
      <c r="AL25" s="461" t="e">
        <f>IF($P$4=1,Eurojackpot!B25,0*(IF(AD25=2,77,0)*IF(AC25=3,17,0)*IF(AB25=4,77,0)*IF(AA25=5,777,0)*IF(#REF!=6,77777,0*(IF(Y25=7,0,0)))))</f>
        <v>#REF!</v>
      </c>
    </row>
    <row r="26" spans="1:38" x14ac:dyDescent="0.25">
      <c r="A26" s="44" t="s">
        <v>26</v>
      </c>
      <c r="B26" s="149">
        <f>$B$5</f>
        <v>1</v>
      </c>
      <c r="C26" s="139">
        <f>$C$5</f>
        <v>6</v>
      </c>
      <c r="D26" s="139">
        <f>$D$5</f>
        <v>19</v>
      </c>
      <c r="E26" s="139">
        <f>$E$5</f>
        <v>38</v>
      </c>
      <c r="F26" s="139">
        <f>$F$5</f>
        <v>40</v>
      </c>
      <c r="G26" s="139">
        <f>$G$5</f>
        <v>4</v>
      </c>
      <c r="H26" s="150">
        <f>$H$5</f>
        <v>5</v>
      </c>
      <c r="I26" s="8">
        <f>$I$23</f>
        <v>38</v>
      </c>
      <c r="J26" s="1">
        <f>$J$23</f>
        <v>40</v>
      </c>
      <c r="K26" s="1">
        <f>$K$23</f>
        <v>41</v>
      </c>
      <c r="L26" s="1">
        <f>$L$23</f>
        <v>46</v>
      </c>
      <c r="M26" s="1">
        <f>$M$23</f>
        <v>48</v>
      </c>
      <c r="N26" s="1">
        <f>$N$23</f>
        <v>2</v>
      </c>
      <c r="O26" s="126">
        <f>$O$23</f>
        <v>6</v>
      </c>
      <c r="P26" s="8">
        <f>COUNTIF(I26:N26,1)</f>
        <v>0</v>
      </c>
      <c r="Q26" s="1">
        <f>COUNTIF(I26:N26,6)</f>
        <v>0</v>
      </c>
      <c r="R26" s="1">
        <f>COUNTIF(I26:N26,19)</f>
        <v>0</v>
      </c>
      <c r="S26" s="1">
        <f>COUNTIF(I26:N26,38)</f>
        <v>1</v>
      </c>
      <c r="T26" s="1">
        <f>COUNTIF(I26:N26,40)</f>
        <v>1</v>
      </c>
      <c r="U26" s="1">
        <f t="shared" si="22"/>
        <v>0</v>
      </c>
      <c r="V26" s="126">
        <f>COUNTIF(O26:P26,5)</f>
        <v>0</v>
      </c>
      <c r="W26" s="160">
        <f t="shared" si="19"/>
        <v>2</v>
      </c>
      <c r="X26" s="127">
        <f t="shared" si="20"/>
        <v>0</v>
      </c>
      <c r="Y26" s="457"/>
      <c r="Z26" s="487"/>
      <c r="AA26" s="483">
        <f>IF(T27=1,5,0*(IF(S27=2,77,0)*IF(R27=3,17,0)*IF(Q27=4,77,0)*IF(P27=5,777,0)*IF(O27=6,77777,0*(IF(N27=7,0,0)))))</f>
        <v>0</v>
      </c>
      <c r="AB26" s="461">
        <f>IF(S27=1,17,0*(IF(T27=2,77,0)*IF(S27=3,17,0)*IF(R27=4,77,0)*IF(Q27=5,777,0)*IF(P27=6,77777,0*(IF(O27=7,0,0)))))</f>
        <v>0</v>
      </c>
      <c r="AC26" s="461">
        <f>IF(R27=1,77,0*(IF(U27=2,77,0)*IF(T27=3,17,0)*IF(S27=4,77,0)*IF(R27=5,777,0)*IF(Q27=6,77777,0*(IF(P27=7,0,0)))))</f>
        <v>0</v>
      </c>
      <c r="AD26" s="461">
        <f>IF(Q27=1,777,0*(IF(V27=2,77,0)*IF(U27=3,17,0)*IF(T27=4,77,0)*IF(S27=5,777,0)*IF(R27=6,77777,0*(IF(Q27=7,0,0)))))</f>
        <v>0</v>
      </c>
      <c r="AE26" s="461">
        <f>IF(P27=1,7777,0*(IF(W27=2,77,0)*IF(V27=3,17,0)*IF(U27=4,77,0)*IF(T27=5,777,0)*IF(S27=6,77777,0*(IF(R27=7,0,0)))))</f>
        <v>0</v>
      </c>
      <c r="AF26" s="461">
        <f>IF(O27=1,77777,0*(IF(X27=2,77,0)*IF(W27=3,17,0)*IF(V27=4,77,0)*IF(U27=5,777,0)*IF(T27=6,77777,0*(IF(S27=7,0,0)))))</f>
        <v>0</v>
      </c>
      <c r="AG26" s="464">
        <f>IF(N27=1,Y27,0*(IF(T27=2,5,0)*IF(S27=3,17,0)*IF(R27=4,77,0)*IF(Q27=5,777,0)*IF(P27=6,7777,0*(IF(O27=6,77777,0)))))</f>
        <v>0</v>
      </c>
      <c r="AH26" s="461" t="e">
        <f>IF(AA26=1,5,0*(IF(#REF!=2,77,0)*IF(Y27=3,17,0)*IF(X27=4,77,0)*IF(W27=5,777,0)*IF(V27=6,77777,0*(IF(U27=7,0,0)))))</f>
        <v>#REF!</v>
      </c>
      <c r="AI26" s="461" t="e">
        <f>IF(#REF!=1,17,0*(IF(AA26=2,77,0)*IF(#REF!=3,17,0)*IF(Y27=4,77,0)*IF(X27=5,777,0)*IF(W27=6,77777,0*(IF(V27=7,0,0)))))</f>
        <v>#REF!</v>
      </c>
      <c r="AJ26" s="461" t="e">
        <f>IF(Y27=1,77,0*(IF(AB26=2,77,0)*IF(AA26=3,17,0)*IF(#REF!=4,77,0)*IF(Y27=5,777,0)*IF(X27=6,77777,0*(IF(W27=7,0,0)))))</f>
        <v>#REF!</v>
      </c>
      <c r="AK26" s="461">
        <f>IF(X27=1,777,0*(IF(AC26=2,77,0)*IF(AB26=3,17,0)*IF(AA26=4,77,0)*IF(#REF!=5,777,0)*IF(Y27=6,77777,0*(IF(X27=7,0,0)))))</f>
        <v>777</v>
      </c>
      <c r="AL26" s="461" t="e">
        <f>IF($P$4=1,Eurojackpot!B26,0*(IF(AD26=2,77,0)*IF(AC26=3,17,0)*IF(AB26=4,77,0)*IF(AA26=5,777,0)*IF(#REF!=6,77777,0*(IF(Y26=7,0,0)))))</f>
        <v>#REF!</v>
      </c>
    </row>
    <row r="27" spans="1:38" x14ac:dyDescent="0.25">
      <c r="A27" s="44" t="s">
        <v>27</v>
      </c>
      <c r="B27" s="149">
        <f>$B$6</f>
        <v>10</v>
      </c>
      <c r="C27" s="139">
        <f>$C$6</f>
        <v>25</v>
      </c>
      <c r="D27" s="139">
        <f>$D$6</f>
        <v>26</v>
      </c>
      <c r="E27" s="139">
        <f>$E$6</f>
        <v>29</v>
      </c>
      <c r="F27" s="139">
        <f>$F$6</f>
        <v>35</v>
      </c>
      <c r="G27" s="139">
        <f>$G$6</f>
        <v>6</v>
      </c>
      <c r="H27" s="150">
        <f>$H$6</f>
        <v>9</v>
      </c>
      <c r="I27" s="8">
        <f>$I$23</f>
        <v>38</v>
      </c>
      <c r="J27" s="1">
        <f>$J$23</f>
        <v>40</v>
      </c>
      <c r="K27" s="1">
        <f>$K$23</f>
        <v>41</v>
      </c>
      <c r="L27" s="1">
        <f>$L$23</f>
        <v>46</v>
      </c>
      <c r="M27" s="1">
        <f>$M$23</f>
        <v>48</v>
      </c>
      <c r="N27" s="1">
        <f>$N$23</f>
        <v>2</v>
      </c>
      <c r="O27" s="126">
        <f>$O$23</f>
        <v>6</v>
      </c>
      <c r="P27" s="8">
        <f>COUNTIF(I27:N27,10)</f>
        <v>0</v>
      </c>
      <c r="Q27" s="1">
        <f>COUNTIF(I27:N27,25)</f>
        <v>0</v>
      </c>
      <c r="R27" s="1">
        <f>COUNTIF(I27:N27,26)</f>
        <v>0</v>
      </c>
      <c r="S27" s="1">
        <f>COUNTIF(I27:N27,29)</f>
        <v>0</v>
      </c>
      <c r="T27" s="1">
        <f>COUNTIF(I27:N27,35)</f>
        <v>0</v>
      </c>
      <c r="U27" s="1">
        <f>COUNTIF(N27:O27,6)</f>
        <v>1</v>
      </c>
      <c r="V27" s="126">
        <f>COUNTIF(O27:P27,9)</f>
        <v>0</v>
      </c>
      <c r="W27" s="160">
        <f t="shared" si="19"/>
        <v>0</v>
      </c>
      <c r="X27" s="127">
        <f t="shared" si="20"/>
        <v>1</v>
      </c>
      <c r="Y27" s="457"/>
      <c r="Z27" s="487"/>
      <c r="AA27" s="483">
        <f>IF(T29=1,5,0*(IF(S29=2,77,0)*IF(R29=3,17,0)*IF(Q29=4,77,0)*IF(P29=5,777,0)*IF(O29=6,77777,0*(IF(N29=7,0,0)))))</f>
        <v>0</v>
      </c>
      <c r="AB27" s="461">
        <f>IF(S29=1,17,0*(IF(T29=2,77,0)*IF(S29=3,17,0)*IF(R29=4,77,0)*IF(Q29=5,777,0)*IF(P29=6,77777,0*(IF(O29=7,0,0)))))</f>
        <v>0</v>
      </c>
      <c r="AC27" s="461">
        <f>IF(R29=1,77,0*(IF(U29=2,77,0)*IF(T29=3,17,0)*IF(S29=4,77,0)*IF(R29=5,777,0)*IF(Q29=6,77777,0*(IF(P29=7,0,0)))))</f>
        <v>0</v>
      </c>
      <c r="AD27" s="461">
        <f>IF(Q29=1,777,0*(IF(V29=2,77,0)*IF(U29=3,17,0)*IF(T29=4,77,0)*IF(S29=5,777,0)*IF(R29=6,77777,0*(IF(Q29=7,0,0)))))</f>
        <v>0</v>
      </c>
      <c r="AE27" s="461">
        <f>IF(P29=1,7777,0*(IF(W29=2,77,0)*IF(V29=3,17,0)*IF(U29=4,77,0)*IF(T29=5,777,0)*IF(S29=6,77777,0*(IF(R29=7,0,0)))))</f>
        <v>0</v>
      </c>
      <c r="AF27" s="461">
        <f>IF(O29=1,77777,0*(IF(X29=2,77,0)*IF(W29=3,17,0)*IF(V29=4,77,0)*IF(U29=5,777,0)*IF(T29=6,77777,0*(IF(S29=7,0,0)))))</f>
        <v>0</v>
      </c>
      <c r="AG27" s="464">
        <f>IF(N29=1,Y29,0*(IF(T29=2,5,0)*IF(S29=3,17,0)*IF(R29=4,77,0)*IF(Q29=5,777,0)*IF(P29=6,7777,0*(IF(O29=6,77777,0)))))</f>
        <v>0</v>
      </c>
      <c r="AH27" s="461" t="e">
        <f>IF(AA27=1,5,0*(IF(#REF!=2,77,0)*IF(Y29=3,17,0)*IF(X29=4,77,0)*IF(W29=5,777,0)*IF(V29=6,77777,0*(IF(U29=7,0,0)))))</f>
        <v>#REF!</v>
      </c>
      <c r="AI27" s="461" t="e">
        <f>IF(#REF!=1,17,0*(IF(AA27=2,77,0)*IF(#REF!=3,17,0)*IF(Y29=4,77,0)*IF(X29=5,777,0)*IF(W29=6,77777,0*(IF(V29=7,0,0)))))</f>
        <v>#REF!</v>
      </c>
      <c r="AJ27" s="461" t="e">
        <f>IF(Y29=1,77,0*(IF(AB27=2,77,0)*IF(AA27=3,17,0)*IF(#REF!=4,77,0)*IF(Y29=5,777,0)*IF(X29=6,77777,0*(IF(W29=7,0,0)))))</f>
        <v>#REF!</v>
      </c>
      <c r="AK27" s="461" t="e">
        <f>IF(X29=1,777,0*(IF(AC27=2,77,0)*IF(AB27=3,17,0)*IF(AA27=4,77,0)*IF(#REF!=5,777,0)*IF(Y29=6,77777,0*(IF(X29=7,0,0)))))</f>
        <v>#REF!</v>
      </c>
      <c r="AL27" s="461" t="e">
        <f>IF($P$4=1,Eurojackpot!B27,0*(IF(AD27=2,77,0)*IF(AC27=3,17,0)*IF(AB27=4,77,0)*IF(AA27=5,777,0)*IF(#REF!=6,77777,0*(IF(Y27=7,0,0)))))</f>
        <v>#REF!</v>
      </c>
    </row>
    <row r="28" spans="1:38" ht="15.75" thickBot="1" x14ac:dyDescent="0.3">
      <c r="A28" s="44" t="s">
        <v>28</v>
      </c>
      <c r="B28" s="149">
        <f>$B$7</f>
        <v>8</v>
      </c>
      <c r="C28" s="139">
        <f>$C$7</f>
        <v>33</v>
      </c>
      <c r="D28" s="139">
        <f>$D$7</f>
        <v>35</v>
      </c>
      <c r="E28" s="139">
        <f>$E$7</f>
        <v>36</v>
      </c>
      <c r="F28" s="139">
        <f>$F$7</f>
        <v>37</v>
      </c>
      <c r="G28" s="139">
        <f>$G$7</f>
        <v>3</v>
      </c>
      <c r="H28" s="150">
        <f>$H$7</f>
        <v>7</v>
      </c>
      <c r="I28" s="8">
        <f>$I$23</f>
        <v>38</v>
      </c>
      <c r="J28" s="1">
        <f>$J$23</f>
        <v>40</v>
      </c>
      <c r="K28" s="1">
        <f>$K$23</f>
        <v>41</v>
      </c>
      <c r="L28" s="1">
        <f>$L$23</f>
        <v>46</v>
      </c>
      <c r="M28" s="1">
        <f>$M$23</f>
        <v>48</v>
      </c>
      <c r="N28" s="1">
        <f>$N$23</f>
        <v>2</v>
      </c>
      <c r="O28" s="126">
        <f>$O$23</f>
        <v>6</v>
      </c>
      <c r="P28" s="8">
        <f>COUNTIF(I28:N28,8)</f>
        <v>0</v>
      </c>
      <c r="Q28" s="1">
        <f>COUNTIF(I28:N28,33)</f>
        <v>0</v>
      </c>
      <c r="R28" s="1">
        <f>COUNTIF(I28:N28,35)</f>
        <v>0</v>
      </c>
      <c r="S28" s="1">
        <f>COUNTIF(I28:N28,36)</f>
        <v>0</v>
      </c>
      <c r="T28" s="1">
        <f>COUNTIF(I28:N28,37)</f>
        <v>0</v>
      </c>
      <c r="U28" s="1">
        <f>COUNTIF(N28:O28,3)</f>
        <v>0</v>
      </c>
      <c r="V28" s="126">
        <f>COUNTIF(O28:P28,7)</f>
        <v>0</v>
      </c>
      <c r="W28" s="160">
        <f t="shared" si="19"/>
        <v>0</v>
      </c>
      <c r="X28" s="127">
        <f t="shared" si="20"/>
        <v>0</v>
      </c>
      <c r="Y28" s="457"/>
      <c r="Z28" s="487"/>
      <c r="AA28" s="485">
        <f>IF(T30=1,5,0*(IF(S30=2,77,0)*IF(R30=3,17,0)*IF(Q30=4,77,0)*IF(P30=5,777,0)*IF(O30=6,77777,0*(IF(N30=7,0,0)))))</f>
        <v>0</v>
      </c>
      <c r="AB28" s="463">
        <f>IF(S30=1,17,0*(IF(T30=2,77,0)*IF(S30=3,17,0)*IF(R30=4,77,0)*IF(Q30=5,777,0)*IF(P30=6,77777,0*(IF(O30=7,0,0)))))</f>
        <v>0</v>
      </c>
      <c r="AC28" s="463">
        <f>IF(R30=1,77,0*(IF(U30=2,77,0)*IF(T30=3,17,0)*IF(S30=4,77,0)*IF(R30=5,777,0)*IF(Q30=6,77777,0*(IF(P30=7,0,0)))))</f>
        <v>0</v>
      </c>
      <c r="AD28" s="463">
        <f>IF(Q30=1,777,0*(IF(V30=2,77,0)*IF(U30=3,17,0)*IF(T30=4,77,0)*IF(S30=5,777,0)*IF(R30=6,77777,0*(IF(Q30=7,0,0)))))</f>
        <v>0</v>
      </c>
      <c r="AE28" s="463">
        <f>IF(P30=1,7777,0*(IF(W30=2,77,0)*IF(V30=3,17,0)*IF(U30=4,77,0)*IF(T30=5,777,0)*IF(S30=6,77777,0*(IF(R30=7,0,0)))))</f>
        <v>0</v>
      </c>
      <c r="AF28" s="463">
        <f>IF(O30=1,77777,0*(IF(X30=2,77,0)*IF(W30=3,17,0)*IF(V30=4,77,0)*IF(U30=5,777,0)*IF(T30=6,77777,0*(IF(S30=7,0,0)))))</f>
        <v>0</v>
      </c>
      <c r="AG28" s="465">
        <f>IF(N30=1,Y30,0*(IF(T30=2,5,0)*IF(S30=3,17,0)*IF(R30=4,77,0)*IF(Q30=5,777,0)*IF(P30=6,7777,0*(IF(O30=6,77777,0)))))</f>
        <v>0</v>
      </c>
      <c r="AH28" s="463" t="e">
        <f>IF(AA28=1,5,0*(IF(#REF!=2,77,0)*IF(Y30=3,17,0)*IF(X30=4,77,0)*IF(W30=5,777,0)*IF(V30=6,77777,0*(IF(U30=7,0,0)))))</f>
        <v>#REF!</v>
      </c>
      <c r="AI28" s="463" t="e">
        <f>IF(#REF!=1,17,0*(IF(AA28=2,77,0)*IF(#REF!=3,17,0)*IF(Y30=4,77,0)*IF(X30=5,777,0)*IF(W30=6,77777,0*(IF(V30=7,0,0)))))</f>
        <v>#REF!</v>
      </c>
      <c r="AJ28" s="463" t="e">
        <f>IF(Y30=1,77,0*(IF(AB28=2,77,0)*IF(AA28=3,17,0)*IF(#REF!=4,77,0)*IF(Y30=5,777,0)*IF(X30=6,77777,0*(IF(W30=7,0,0)))))</f>
        <v>#REF!</v>
      </c>
      <c r="AK28" s="463" t="e">
        <f>IF(X30=1,777,0*(IF(AC28=2,77,0)*IF(AB28=3,17,0)*IF(AA28=4,77,0)*IF(#REF!=5,777,0)*IF(Y30=6,77777,0*(IF(X30=7,0,0)))))</f>
        <v>#REF!</v>
      </c>
      <c r="AL28" s="461" t="e">
        <f>IF($P$4=1,Eurojackpot!B28,0*(IF(AD28=2,77,0)*IF(AC28=3,17,0)*IF(AB28=4,77,0)*IF(AA28=5,777,0)*IF(#REF!=6,77777,0*(IF(Y28=7,0,0)))))</f>
        <v>#REF!</v>
      </c>
    </row>
    <row r="29" spans="1:38" ht="15.75" thickBot="1" x14ac:dyDescent="0.3">
      <c r="A29" s="86">
        <v>4</v>
      </c>
      <c r="B29" s="451"/>
      <c r="C29" s="451"/>
      <c r="D29" s="451"/>
      <c r="E29" s="451"/>
      <c r="F29" s="451"/>
      <c r="G29" s="451"/>
      <c r="H29" s="451"/>
      <c r="I29" s="451"/>
      <c r="J29" s="451"/>
      <c r="K29" s="451"/>
      <c r="L29" s="451"/>
      <c r="M29" s="451"/>
      <c r="N29" s="451"/>
      <c r="O29" s="451"/>
      <c r="P29" s="451"/>
      <c r="Q29" s="451"/>
      <c r="R29" s="451"/>
      <c r="S29" s="451"/>
      <c r="T29" s="451"/>
      <c r="U29" s="451"/>
      <c r="V29" s="451"/>
      <c r="W29" s="451"/>
      <c r="X29" s="451"/>
      <c r="Y29" s="453"/>
      <c r="Z29" s="487"/>
      <c r="AA29" s="451"/>
      <c r="AB29" s="451"/>
      <c r="AC29" s="451"/>
      <c r="AD29" s="451"/>
      <c r="AE29" s="451"/>
      <c r="AF29" s="451"/>
      <c r="AG29" s="451"/>
      <c r="AH29" s="451"/>
      <c r="AI29" s="451"/>
      <c r="AJ29" s="451"/>
      <c r="AK29" s="451"/>
      <c r="AL29" s="451"/>
    </row>
    <row r="30" spans="1:38" ht="15.75" thickBot="1" x14ac:dyDescent="0.3">
      <c r="A30" s="81">
        <v>44225</v>
      </c>
      <c r="B30" s="361" t="s">
        <v>0</v>
      </c>
      <c r="C30" s="340"/>
      <c r="D30" s="340"/>
      <c r="E30" s="340"/>
      <c r="F30" s="340"/>
      <c r="G30" s="340"/>
      <c r="H30" s="346"/>
      <c r="I30" s="361" t="s">
        <v>1</v>
      </c>
      <c r="J30" s="340"/>
      <c r="K30" s="340"/>
      <c r="L30" s="340"/>
      <c r="M30" s="340"/>
      <c r="N30" s="340"/>
      <c r="O30" s="346"/>
      <c r="P30" s="361" t="s">
        <v>2</v>
      </c>
      <c r="Q30" s="340"/>
      <c r="R30" s="340"/>
      <c r="S30" s="340"/>
      <c r="T30" s="340"/>
      <c r="U30" s="340"/>
      <c r="V30" s="346"/>
      <c r="W30" s="456" t="s">
        <v>9</v>
      </c>
      <c r="X30" s="454" t="s">
        <v>3</v>
      </c>
      <c r="Y30" s="458" t="s">
        <v>4</v>
      </c>
      <c r="Z30" s="487"/>
      <c r="AA30" s="482" t="s">
        <v>166</v>
      </c>
      <c r="AB30" s="460" t="s">
        <v>167</v>
      </c>
      <c r="AC30" s="460" t="s">
        <v>168</v>
      </c>
      <c r="AD30" s="460" t="s">
        <v>169</v>
      </c>
      <c r="AE30" s="460" t="s">
        <v>170</v>
      </c>
      <c r="AF30" s="460" t="s">
        <v>171</v>
      </c>
      <c r="AG30" s="460" t="s">
        <v>172</v>
      </c>
      <c r="AH30" s="460" t="s">
        <v>173</v>
      </c>
      <c r="AI30" s="460" t="s">
        <v>174</v>
      </c>
      <c r="AJ30" s="460" t="s">
        <v>175</v>
      </c>
      <c r="AK30" s="460" t="s">
        <v>176</v>
      </c>
      <c r="AL30" s="460" t="s">
        <v>177</v>
      </c>
    </row>
    <row r="31" spans="1:38" x14ac:dyDescent="0.25">
      <c r="A31" s="44" t="s">
        <v>23</v>
      </c>
      <c r="B31" s="146">
        <f>$B$2</f>
        <v>3</v>
      </c>
      <c r="C31" s="147">
        <f>$C$2</f>
        <v>6</v>
      </c>
      <c r="D31" s="147">
        <f>$D$2</f>
        <v>15</v>
      </c>
      <c r="E31" s="147">
        <f>$E$2</f>
        <v>20</v>
      </c>
      <c r="F31" s="147">
        <f>$F$2</f>
        <v>22</v>
      </c>
      <c r="G31" s="147">
        <f>$G$2</f>
        <v>4</v>
      </c>
      <c r="H31" s="148">
        <f>$H$2</f>
        <v>8</v>
      </c>
      <c r="I31" s="481">
        <v>16</v>
      </c>
      <c r="J31" s="3">
        <v>30</v>
      </c>
      <c r="K31" s="3">
        <v>33</v>
      </c>
      <c r="L31" s="3">
        <v>36</v>
      </c>
      <c r="M31" s="480">
        <v>43</v>
      </c>
      <c r="N31" s="481">
        <v>4</v>
      </c>
      <c r="O31" s="480">
        <v>8</v>
      </c>
      <c r="P31" s="291">
        <f>COUNTIF(I31:N31,3)</f>
        <v>0</v>
      </c>
      <c r="Q31" s="292">
        <f>COUNTIF(I31:N31,6)</f>
        <v>0</v>
      </c>
      <c r="R31" s="292">
        <f>COUNTIF(I31:N31,15)</f>
        <v>0</v>
      </c>
      <c r="S31" s="292">
        <f>COUNTIF(I31:N31,20)</f>
        <v>0</v>
      </c>
      <c r="T31" s="292">
        <f>COUNTIF(I31:N31,22)</f>
        <v>0</v>
      </c>
      <c r="U31" s="292">
        <f>COUNTIF(N31:O31,4)</f>
        <v>1</v>
      </c>
      <c r="V31" s="142">
        <f>COUNTIF(O31:P31,8)</f>
        <v>1</v>
      </c>
      <c r="W31" s="455">
        <f>SUMIF(P31:T31,1)</f>
        <v>0</v>
      </c>
      <c r="X31" s="479">
        <f>SUMIF(U31:V31,1)</f>
        <v>2</v>
      </c>
      <c r="Y31" s="457"/>
      <c r="Z31" s="487"/>
      <c r="AA31" s="483">
        <f>IF(T31=1,5,0*(IF(S31=2,77,0)*IF(R31=3,17,0)*IF(Q31=4,77,0)*IF(P31=5,777,0)*IF(O31=6,77777,0*(IF(N31=7,0,0)))))</f>
        <v>0</v>
      </c>
      <c r="AB31" s="461">
        <f>IF(S31=1,17,0*(IF(T31=2,77,0)*IF(S31=3,17,0)*IF(R31=4,77,0)*IF(Q31=5,777,0)*IF(P31=6,77777,0*(IF(O31=7,0,0)))))</f>
        <v>0</v>
      </c>
      <c r="AC31" s="461">
        <f>IF(R31=1,77,0*(IF(U31=2,77,0)*IF(T31=3,17,0)*IF(S31=4,77,0)*IF(R31=5,777,0)*IF(Q31=6,77777,0*(IF(P31=7,0,0)))))</f>
        <v>0</v>
      </c>
      <c r="AD31" s="461">
        <f>IF(Q31=1,777,0*(IF(V31=2,77,0)*IF(U31=3,17,0)*IF(T31=4,77,0)*IF(S31=5,777,0)*IF(R31=6,77777,0*(IF(Q31=7,0,0)))))</f>
        <v>0</v>
      </c>
      <c r="AE31" s="461">
        <f>IF(P31=1,7777,0*(IF(W31=2,77,0)*IF(V31=3,17,0)*IF(U31=4,77,0)*IF(T31=5,777,0)*IF(S31=6,77777,0*(IF(R31=7,0,0)))))</f>
        <v>0</v>
      </c>
      <c r="AF31" s="461">
        <f>IF(O31=1,77777,0*(IF(X31=2,77,0)*IF(W31=3,17,0)*IF(V31=4,77,0)*IF(U31=5,777,0)*IF(T31=6,77777,0*(IF(S31=7,0,0)))))</f>
        <v>0</v>
      </c>
      <c r="AG31" s="464">
        <f>IF(N31=1,Y31,0*(IF(T31=2,5,0)*IF(S31=3,17,0)*IF(R31=4,77,0)*IF(Q31=5,777,0)*IF(P31=6,7777,0*(IF(O31=6,77777,0)))))</f>
        <v>0</v>
      </c>
      <c r="AH31" s="461" t="e">
        <f>IF(AA31=1,5,0*(IF(#REF!=2,77,0)*IF(Y31=3,17,0)*IF(X31=4,77,0)*IF(W31=5,777,0)*IF(V31=6,77777,0*(IF(U31=7,0,0)))))</f>
        <v>#REF!</v>
      </c>
      <c r="AI31" s="461" t="e">
        <f>IF(#REF!=1,17,0*(IF(AA31=2,77,0)*IF(#REF!=3,17,0)*IF(Y31=4,77,0)*IF(X31=5,777,0)*IF(W31=6,77777,0*(IF(V31=7,0,0)))))</f>
        <v>#REF!</v>
      </c>
      <c r="AJ31" s="461" t="e">
        <f>IF(Y31=1,77,0*(IF(AB31=2,77,0)*IF(AA31=3,17,0)*IF(#REF!=4,77,0)*IF(Y31=5,777,0)*IF(X31=6,77777,0*(IF(W31=7,0,0)))))</f>
        <v>#REF!</v>
      </c>
      <c r="AK31" s="461" t="e">
        <f>IF(X31=1,777,0*(IF(AC31=2,77,0)*IF(AB31=3,17,0)*IF(AA31=4,77,0)*IF(#REF!=5,777,0)*IF(Y31=6,77777,0*(IF(X31=7,0,0)))))</f>
        <v>#REF!</v>
      </c>
      <c r="AL31" s="461" t="e">
        <f>IF($P$4=1,Eurojackpot!B31,0*(IF(AD31=2,77,0)*IF(AC31=3,17,0)*IF(AB31=4,77,0)*IF(AA31=5,777,0)*IF(#REF!=6,77777,0*(IF(Y31=7,0,0)))))</f>
        <v>#REF!</v>
      </c>
    </row>
    <row r="32" spans="1:38" x14ac:dyDescent="0.25">
      <c r="A32" s="44" t="s">
        <v>24</v>
      </c>
      <c r="B32" s="149">
        <f>$B$3</f>
        <v>15</v>
      </c>
      <c r="C32" s="139">
        <f>$C$3</f>
        <v>17</v>
      </c>
      <c r="D32" s="139">
        <f>$D$3</f>
        <v>27</v>
      </c>
      <c r="E32" s="139">
        <f>$E$3</f>
        <v>33</v>
      </c>
      <c r="F32" s="139">
        <f>$F$3</f>
        <v>50</v>
      </c>
      <c r="G32" s="139">
        <f>$G$3</f>
        <v>1</v>
      </c>
      <c r="H32" s="150">
        <f>$H$3</f>
        <v>2</v>
      </c>
      <c r="I32" s="8">
        <f>$I$23</f>
        <v>38</v>
      </c>
      <c r="J32" s="1">
        <f>$J$23</f>
        <v>40</v>
      </c>
      <c r="K32" s="1">
        <f>$K$23</f>
        <v>41</v>
      </c>
      <c r="L32" s="1">
        <f>$L$23</f>
        <v>46</v>
      </c>
      <c r="M32" s="1">
        <f>$M$23</f>
        <v>48</v>
      </c>
      <c r="N32" s="1">
        <f>$N$23</f>
        <v>2</v>
      </c>
      <c r="O32" s="126">
        <f>$O$23</f>
        <v>6</v>
      </c>
      <c r="P32" s="8">
        <f>COUNTIF(I32:N32,15)</f>
        <v>0</v>
      </c>
      <c r="Q32" s="1">
        <f>COUNTIF(I32:N32,17)</f>
        <v>0</v>
      </c>
      <c r="R32" s="1">
        <f>COUNTIF(I32:N32,27)</f>
        <v>0</v>
      </c>
      <c r="S32" s="1">
        <f>COUNTIF(I32:N32,33)</f>
        <v>0</v>
      </c>
      <c r="T32" s="1">
        <f>COUNTIF(I32:N32,50)</f>
        <v>0</v>
      </c>
      <c r="U32" s="1">
        <f>COUNTIF(N32:O32,1)</f>
        <v>0</v>
      </c>
      <c r="V32" s="126">
        <f>COUNTIF(O32:P32,2)</f>
        <v>0</v>
      </c>
      <c r="W32" s="160">
        <f t="shared" ref="W32:W36" si="23">SUMIF(P32:T32,1)</f>
        <v>0</v>
      </c>
      <c r="X32" s="127">
        <f t="shared" ref="X32:X36" si="24">SUMIF(U32:V32,1)</f>
        <v>0</v>
      </c>
      <c r="Y32" s="457"/>
      <c r="Z32" s="487"/>
      <c r="AA32" s="484"/>
      <c r="AB32" s="462"/>
      <c r="AC32" s="462"/>
      <c r="AD32" s="462"/>
      <c r="AE32" s="462"/>
      <c r="AF32" s="462"/>
      <c r="AG32" s="462"/>
      <c r="AH32" s="462"/>
      <c r="AI32" s="462"/>
      <c r="AJ32" s="462"/>
      <c r="AK32" s="462"/>
      <c r="AL32" s="461" t="e">
        <f>IF($P$4=1,Eurojackpot!B32,0*(IF(AD32=2,77,0)*IF(AC32=3,17,0)*IF(AB32=4,77,0)*IF(AA32=5,777,0)*IF(#REF!=6,77777,0*(IF(Y32=7,0,0)))))</f>
        <v>#REF!</v>
      </c>
    </row>
    <row r="33" spans="1:38" x14ac:dyDescent="0.25">
      <c r="A33" s="44" t="s">
        <v>25</v>
      </c>
      <c r="B33" s="149">
        <f>$B$4</f>
        <v>7</v>
      </c>
      <c r="C33" s="139">
        <f>$C$4</f>
        <v>8</v>
      </c>
      <c r="D33" s="139">
        <f>$D$4</f>
        <v>28</v>
      </c>
      <c r="E33" s="139">
        <f>$E$4</f>
        <v>34</v>
      </c>
      <c r="F33" s="139">
        <f>$F$4</f>
        <v>39</v>
      </c>
      <c r="G33" s="139">
        <f>$G$4</f>
        <v>4</v>
      </c>
      <c r="H33" s="150">
        <f>$H$4</f>
        <v>10</v>
      </c>
      <c r="I33" s="8">
        <f>$I$23</f>
        <v>38</v>
      </c>
      <c r="J33" s="1">
        <f>$J$23</f>
        <v>40</v>
      </c>
      <c r="K33" s="1">
        <f>$K$23</f>
        <v>41</v>
      </c>
      <c r="L33" s="1">
        <f>$L$23</f>
        <v>46</v>
      </c>
      <c r="M33" s="1">
        <f>$M$23</f>
        <v>48</v>
      </c>
      <c r="N33" s="1">
        <f>$N$23</f>
        <v>2</v>
      </c>
      <c r="O33" s="126">
        <f>$O$23</f>
        <v>6</v>
      </c>
      <c r="P33" s="8">
        <f>COUNTIF(I33:N33,7)</f>
        <v>0</v>
      </c>
      <c r="Q33" s="1">
        <f t="shared" ref="Q33" si="25">COUNTIF(I33:N33,8)</f>
        <v>0</v>
      </c>
      <c r="R33" s="1">
        <f>COUNTIF(I33:N33,28)</f>
        <v>0</v>
      </c>
      <c r="S33" s="1">
        <f>COUNTIF(I33:N33,34)</f>
        <v>0</v>
      </c>
      <c r="T33" s="1">
        <f>COUNTIF(I33:N33,39)</f>
        <v>0</v>
      </c>
      <c r="U33" s="1">
        <f t="shared" ref="U33:U34" si="26">COUNTIF(N33:O33,4)</f>
        <v>0</v>
      </c>
      <c r="V33" s="126">
        <f>COUNTIF(O33:P33,10)</f>
        <v>0</v>
      </c>
      <c r="W33" s="160">
        <f t="shared" si="23"/>
        <v>0</v>
      </c>
      <c r="X33" s="127">
        <f t="shared" si="24"/>
        <v>0</v>
      </c>
      <c r="Y33" s="457"/>
      <c r="Z33" s="487"/>
      <c r="AA33" s="483">
        <f>IF(T33=1,5,0*(IF(S33=2,77,0)*IF(R33=3,17,0)*IF(Q33=4,77,0)*IF(P33=5,777,0)*IF(O33=6,77777,0*(IF(N33=7,0,0)))))</f>
        <v>0</v>
      </c>
      <c r="AB33" s="461">
        <f>IF(S33=1,17,0*(IF(T33=2,77,0)*IF(S33=3,17,0)*IF(R33=4,77,0)*IF(Q33=5,777,0)*IF(P33=6,77777,0*(IF(O33=7,0,0)))))</f>
        <v>0</v>
      </c>
      <c r="AC33" s="461">
        <f>IF(R33=1,77,0*(IF(U33=2,77,0)*IF(T33=3,17,0)*IF(S33=4,77,0)*IF(R33=5,777,0)*IF(Q33=6,77777,0*(IF(P33=7,0,0)))))</f>
        <v>0</v>
      </c>
      <c r="AD33" s="461">
        <f>IF(Q33=1,777,0*(IF(V33=2,77,0)*IF(U33=3,17,0)*IF(T33=4,77,0)*IF(S33=5,777,0)*IF(R33=6,77777,0*(IF(Q33=7,0,0)))))</f>
        <v>0</v>
      </c>
      <c r="AE33" s="461">
        <f>IF(P33=1,7777,0*(IF(W33=2,77,0)*IF(V33=3,17,0)*IF(U33=4,77,0)*IF(T33=5,777,0)*IF(S33=6,77777,0*(IF(R33=7,0,0)))))</f>
        <v>0</v>
      </c>
      <c r="AF33" s="461">
        <f>IF(O33=1,77777,0*(IF(X33=2,77,0)*IF(W33=3,17,0)*IF(V33=4,77,0)*IF(U33=5,777,0)*IF(T33=6,77777,0*(IF(S33=7,0,0)))))</f>
        <v>0</v>
      </c>
      <c r="AG33" s="464">
        <f>IF(N33=1,Y33,0*(IF(T33=2,5,0)*IF(S33=3,17,0)*IF(R33=4,77,0)*IF(Q33=5,777,0)*IF(P33=6,7777,0*(IF(O33=6,77777,0)))))</f>
        <v>0</v>
      </c>
      <c r="AH33" s="461" t="e">
        <f>IF(AA33=1,5,0*(IF(#REF!=2,77,0)*IF(Y33=3,17,0)*IF(X33=4,77,0)*IF(W33=5,777,0)*IF(V33=6,77777,0*(IF(U33=7,0,0)))))</f>
        <v>#REF!</v>
      </c>
      <c r="AI33" s="461" t="e">
        <f>IF(#REF!=1,17,0*(IF(AA33=2,77,0)*IF(#REF!=3,17,0)*IF(Y33=4,77,0)*IF(X33=5,777,0)*IF(W33=6,77777,0*(IF(V33=7,0,0)))))</f>
        <v>#REF!</v>
      </c>
      <c r="AJ33" s="461" t="e">
        <f>IF(Y33=1,77,0*(IF(AB33=2,77,0)*IF(AA33=3,17,0)*IF(#REF!=4,77,0)*IF(Y33=5,777,0)*IF(X33=6,77777,0*(IF(W33=7,0,0)))))</f>
        <v>#REF!</v>
      </c>
      <c r="AK33" s="461" t="e">
        <f>IF(X33=1,777,0*(IF(AC33=2,77,0)*IF(AB33=3,17,0)*IF(AA33=4,77,0)*IF(#REF!=5,777,0)*IF(Y33=6,77777,0*(IF(X33=7,0,0)))))</f>
        <v>#REF!</v>
      </c>
      <c r="AL33" s="461" t="e">
        <f>IF($P$4=1,Eurojackpot!B33,0*(IF(AD33=2,77,0)*IF(AC33=3,17,0)*IF(AB33=4,77,0)*IF(AA33=5,777,0)*IF(#REF!=6,77777,0*(IF(Y33=7,0,0)))))</f>
        <v>#REF!</v>
      </c>
    </row>
    <row r="34" spans="1:38" x14ac:dyDescent="0.25">
      <c r="A34" s="44" t="s">
        <v>26</v>
      </c>
      <c r="B34" s="149">
        <f>$B$5</f>
        <v>1</v>
      </c>
      <c r="C34" s="139">
        <f>$C$5</f>
        <v>6</v>
      </c>
      <c r="D34" s="139">
        <f>$D$5</f>
        <v>19</v>
      </c>
      <c r="E34" s="139">
        <f>$E$5</f>
        <v>38</v>
      </c>
      <c r="F34" s="139">
        <f>$F$5</f>
        <v>40</v>
      </c>
      <c r="G34" s="139">
        <f>$G$5</f>
        <v>4</v>
      </c>
      <c r="H34" s="150">
        <f>$H$5</f>
        <v>5</v>
      </c>
      <c r="I34" s="8">
        <f>$I$23</f>
        <v>38</v>
      </c>
      <c r="J34" s="1">
        <f>$J$23</f>
        <v>40</v>
      </c>
      <c r="K34" s="1">
        <f>$K$23</f>
        <v>41</v>
      </c>
      <c r="L34" s="1">
        <f>$L$23</f>
        <v>46</v>
      </c>
      <c r="M34" s="1">
        <f>$M$23</f>
        <v>48</v>
      </c>
      <c r="N34" s="1">
        <f>$N$23</f>
        <v>2</v>
      </c>
      <c r="O34" s="126">
        <f>$O$23</f>
        <v>6</v>
      </c>
      <c r="P34" s="8">
        <f>COUNTIF(I34:N34,1)</f>
        <v>0</v>
      </c>
      <c r="Q34" s="1">
        <f>COUNTIF(I34:N34,6)</f>
        <v>0</v>
      </c>
      <c r="R34" s="1">
        <f>COUNTIF(I34:N34,19)</f>
        <v>0</v>
      </c>
      <c r="S34" s="1">
        <f>COUNTIF(I34:N34,38)</f>
        <v>1</v>
      </c>
      <c r="T34" s="1">
        <f>COUNTIF(I34:N34,40)</f>
        <v>1</v>
      </c>
      <c r="U34" s="1">
        <f t="shared" si="26"/>
        <v>0</v>
      </c>
      <c r="V34" s="126">
        <f>COUNTIF(O34:P34,5)</f>
        <v>0</v>
      </c>
      <c r="W34" s="160">
        <f t="shared" si="23"/>
        <v>2</v>
      </c>
      <c r="X34" s="127">
        <f t="shared" si="24"/>
        <v>0</v>
      </c>
      <c r="Y34" s="457"/>
      <c r="Z34" s="487"/>
      <c r="AA34" s="483">
        <f>IF(T35=1,5,0*(IF(S35=2,77,0)*IF(R35=3,17,0)*IF(Q35=4,77,0)*IF(P35=5,777,0)*IF(O35=6,77777,0*(IF(N35=7,0,0)))))</f>
        <v>0</v>
      </c>
      <c r="AB34" s="461">
        <f>IF(S35=1,17,0*(IF(T35=2,77,0)*IF(S35=3,17,0)*IF(R35=4,77,0)*IF(Q35=5,777,0)*IF(P35=6,77777,0*(IF(O35=7,0,0)))))</f>
        <v>0</v>
      </c>
      <c r="AC34" s="461">
        <f>IF(R35=1,77,0*(IF(U35=2,77,0)*IF(T35=3,17,0)*IF(S35=4,77,0)*IF(R35=5,777,0)*IF(Q35=6,77777,0*(IF(P35=7,0,0)))))</f>
        <v>0</v>
      </c>
      <c r="AD34" s="461">
        <f>IF(Q35=1,777,0*(IF(V35=2,77,0)*IF(U35=3,17,0)*IF(T35=4,77,0)*IF(S35=5,777,0)*IF(R35=6,77777,0*(IF(Q35=7,0,0)))))</f>
        <v>0</v>
      </c>
      <c r="AE34" s="461">
        <f>IF(P35=1,7777,0*(IF(W35=2,77,0)*IF(V35=3,17,0)*IF(U35=4,77,0)*IF(T35=5,777,0)*IF(S35=6,77777,0*(IF(R35=7,0,0)))))</f>
        <v>0</v>
      </c>
      <c r="AF34" s="461">
        <f>IF(O35=1,77777,0*(IF(X35=2,77,0)*IF(W35=3,17,0)*IF(V35=4,77,0)*IF(U35=5,777,0)*IF(T35=6,77777,0*(IF(S35=7,0,0)))))</f>
        <v>0</v>
      </c>
      <c r="AG34" s="464">
        <f>IF(N35=1,Y35,0*(IF(T35=2,5,0)*IF(S35=3,17,0)*IF(R35=4,77,0)*IF(Q35=5,777,0)*IF(P35=6,7777,0*(IF(O35=6,77777,0)))))</f>
        <v>0</v>
      </c>
      <c r="AH34" s="461" t="e">
        <f>IF(AA34=1,5,0*(IF(#REF!=2,77,0)*IF(Y35=3,17,0)*IF(X35=4,77,0)*IF(W35=5,777,0)*IF(V35=6,77777,0*(IF(U35=7,0,0)))))</f>
        <v>#REF!</v>
      </c>
      <c r="AI34" s="461" t="e">
        <f>IF(#REF!=1,17,0*(IF(AA34=2,77,0)*IF(#REF!=3,17,0)*IF(Y35=4,77,0)*IF(X35=5,777,0)*IF(W35=6,77777,0*(IF(V35=7,0,0)))))</f>
        <v>#REF!</v>
      </c>
      <c r="AJ34" s="461" t="e">
        <f>IF(Y35=1,77,0*(IF(AB34=2,77,0)*IF(AA34=3,17,0)*IF(#REF!=4,77,0)*IF(Y35=5,777,0)*IF(X35=6,77777,0*(IF(W35=7,0,0)))))</f>
        <v>#REF!</v>
      </c>
      <c r="AK34" s="461">
        <f>IF(X35=1,777,0*(IF(AC34=2,77,0)*IF(AB34=3,17,0)*IF(AA34=4,77,0)*IF(#REF!=5,777,0)*IF(Y35=6,77777,0*(IF(X35=7,0,0)))))</f>
        <v>777</v>
      </c>
      <c r="AL34" s="461" t="e">
        <f>IF($P$4=1,Eurojackpot!B34,0*(IF(AD34=2,77,0)*IF(AC34=3,17,0)*IF(AB34=4,77,0)*IF(AA34=5,777,0)*IF(#REF!=6,77777,0*(IF(Y34=7,0,0)))))</f>
        <v>#REF!</v>
      </c>
    </row>
    <row r="35" spans="1:38" x14ac:dyDescent="0.25">
      <c r="A35" s="44" t="s">
        <v>27</v>
      </c>
      <c r="B35" s="149">
        <f>$B$6</f>
        <v>10</v>
      </c>
      <c r="C35" s="139">
        <f>$C$6</f>
        <v>25</v>
      </c>
      <c r="D35" s="139">
        <f>$D$6</f>
        <v>26</v>
      </c>
      <c r="E35" s="139">
        <f>$E$6</f>
        <v>29</v>
      </c>
      <c r="F35" s="139">
        <f>$F$6</f>
        <v>35</v>
      </c>
      <c r="G35" s="139">
        <f>$G$6</f>
        <v>6</v>
      </c>
      <c r="H35" s="150">
        <f>$H$6</f>
        <v>9</v>
      </c>
      <c r="I35" s="8">
        <f>$I$23</f>
        <v>38</v>
      </c>
      <c r="J35" s="1">
        <f>$J$23</f>
        <v>40</v>
      </c>
      <c r="K35" s="1">
        <f>$K$23</f>
        <v>41</v>
      </c>
      <c r="L35" s="1">
        <f>$L$23</f>
        <v>46</v>
      </c>
      <c r="M35" s="1">
        <f>$M$23</f>
        <v>48</v>
      </c>
      <c r="N35" s="1">
        <f>$N$23</f>
        <v>2</v>
      </c>
      <c r="O35" s="126">
        <f>$O$23</f>
        <v>6</v>
      </c>
      <c r="P35" s="8">
        <f>COUNTIF(I35:N35,10)</f>
        <v>0</v>
      </c>
      <c r="Q35" s="1">
        <f>COUNTIF(I35:N35,25)</f>
        <v>0</v>
      </c>
      <c r="R35" s="1">
        <f>COUNTIF(I35:N35,26)</f>
        <v>0</v>
      </c>
      <c r="S35" s="1">
        <f>COUNTIF(I35:N35,29)</f>
        <v>0</v>
      </c>
      <c r="T35" s="1">
        <f>COUNTIF(I35:N35,35)</f>
        <v>0</v>
      </c>
      <c r="U35" s="1">
        <f>COUNTIF(N35:O35,6)</f>
        <v>1</v>
      </c>
      <c r="V35" s="126">
        <f>COUNTIF(O35:P35,9)</f>
        <v>0</v>
      </c>
      <c r="W35" s="160">
        <f t="shared" si="23"/>
        <v>0</v>
      </c>
      <c r="X35" s="127">
        <f t="shared" si="24"/>
        <v>1</v>
      </c>
      <c r="Y35" s="457"/>
      <c r="Z35" s="487"/>
      <c r="AA35" s="483">
        <f>IF(T37=1,5,0*(IF(S37=2,77,0)*IF(R37=3,17,0)*IF(Q37=4,77,0)*IF(P37=5,777,0)*IF(O37=6,77777,0*(IF(N37=7,0,0)))))</f>
        <v>0</v>
      </c>
      <c r="AB35" s="461">
        <f>IF(S37=1,17,0*(IF(T37=2,77,0)*IF(S37=3,17,0)*IF(R37=4,77,0)*IF(Q37=5,777,0)*IF(P37=6,77777,0*(IF(O37=7,0,0)))))</f>
        <v>0</v>
      </c>
      <c r="AC35" s="461">
        <f>IF(R37=1,77,0*(IF(U37=2,77,0)*IF(T37=3,17,0)*IF(S37=4,77,0)*IF(R37=5,777,0)*IF(Q37=6,77777,0*(IF(P37=7,0,0)))))</f>
        <v>0</v>
      </c>
      <c r="AD35" s="461">
        <f>IF(Q37=1,777,0*(IF(V37=2,77,0)*IF(U37=3,17,0)*IF(T37=4,77,0)*IF(S37=5,777,0)*IF(R37=6,77777,0*(IF(Q37=7,0,0)))))</f>
        <v>0</v>
      </c>
      <c r="AE35" s="461">
        <f>IF(P37=1,7777,0*(IF(W37=2,77,0)*IF(V37=3,17,0)*IF(U37=4,77,0)*IF(T37=5,777,0)*IF(S37=6,77777,0*(IF(R37=7,0,0)))))</f>
        <v>0</v>
      </c>
      <c r="AF35" s="461">
        <f>IF(O37=1,77777,0*(IF(X37=2,77,0)*IF(W37=3,17,0)*IF(V37=4,77,0)*IF(U37=5,777,0)*IF(T37=6,77777,0*(IF(S37=7,0,0)))))</f>
        <v>0</v>
      </c>
      <c r="AG35" s="464">
        <f>IF(N37=1,Y37,0*(IF(T37=2,5,0)*IF(S37=3,17,0)*IF(R37=4,77,0)*IF(Q37=5,777,0)*IF(P37=6,7777,0*(IF(O37=6,77777,0)))))</f>
        <v>0</v>
      </c>
      <c r="AH35" s="461" t="e">
        <f>IF(AA35=1,5,0*(IF(#REF!=2,77,0)*IF(Y37=3,17,0)*IF(X37=4,77,0)*IF(W37=5,777,0)*IF(V37=6,77777,0*(IF(U37=7,0,0)))))</f>
        <v>#REF!</v>
      </c>
      <c r="AI35" s="461" t="e">
        <f>IF(#REF!=1,17,0*(IF(AA35=2,77,0)*IF(#REF!=3,17,0)*IF(Y37=4,77,0)*IF(X37=5,777,0)*IF(W37=6,77777,0*(IF(V37=7,0,0)))))</f>
        <v>#REF!</v>
      </c>
      <c r="AJ35" s="461" t="e">
        <f>IF(Y37=1,77,0*(IF(AB35=2,77,0)*IF(AA35=3,17,0)*IF(#REF!=4,77,0)*IF(Y37=5,777,0)*IF(X37=6,77777,0*(IF(W37=7,0,0)))))</f>
        <v>#REF!</v>
      </c>
      <c r="AK35" s="461" t="e">
        <f>IF(X37=1,777,0*(IF(AC35=2,77,0)*IF(AB35=3,17,0)*IF(AA35=4,77,0)*IF(#REF!=5,777,0)*IF(Y37=6,77777,0*(IF(X37=7,0,0)))))</f>
        <v>#REF!</v>
      </c>
      <c r="AL35" s="461" t="e">
        <f>IF($P$4=1,Eurojackpot!B35,0*(IF(AD35=2,77,0)*IF(AC35=3,17,0)*IF(AB35=4,77,0)*IF(AA35=5,777,0)*IF(#REF!=6,77777,0*(IF(Y35=7,0,0)))))</f>
        <v>#REF!</v>
      </c>
    </row>
    <row r="36" spans="1:38" ht="15.75" thickBot="1" x14ac:dyDescent="0.3">
      <c r="A36" s="44" t="s">
        <v>28</v>
      </c>
      <c r="B36" s="149">
        <f>$B$7</f>
        <v>8</v>
      </c>
      <c r="C36" s="139">
        <f>$C$7</f>
        <v>33</v>
      </c>
      <c r="D36" s="139">
        <f>$D$7</f>
        <v>35</v>
      </c>
      <c r="E36" s="139">
        <f>$E$7</f>
        <v>36</v>
      </c>
      <c r="F36" s="139">
        <f>$F$7</f>
        <v>37</v>
      </c>
      <c r="G36" s="139">
        <f>$G$7</f>
        <v>3</v>
      </c>
      <c r="H36" s="150">
        <f>$H$7</f>
        <v>7</v>
      </c>
      <c r="I36" s="8">
        <f>$I$23</f>
        <v>38</v>
      </c>
      <c r="J36" s="1">
        <f>$J$23</f>
        <v>40</v>
      </c>
      <c r="K36" s="1">
        <f>$K$23</f>
        <v>41</v>
      </c>
      <c r="L36" s="1">
        <f>$L$23</f>
        <v>46</v>
      </c>
      <c r="M36" s="1">
        <f>$M$23</f>
        <v>48</v>
      </c>
      <c r="N36" s="1">
        <f>$N$23</f>
        <v>2</v>
      </c>
      <c r="O36" s="126">
        <f>$O$23</f>
        <v>6</v>
      </c>
      <c r="P36" s="8">
        <f>COUNTIF(I36:N36,8)</f>
        <v>0</v>
      </c>
      <c r="Q36" s="1">
        <f>COUNTIF(I36:N36,33)</f>
        <v>0</v>
      </c>
      <c r="R36" s="1">
        <f>COUNTIF(I36:N36,35)</f>
        <v>0</v>
      </c>
      <c r="S36" s="1">
        <f>COUNTIF(I36:N36,36)</f>
        <v>0</v>
      </c>
      <c r="T36" s="1">
        <f>COUNTIF(I36:N36,37)</f>
        <v>0</v>
      </c>
      <c r="U36" s="1">
        <f>COUNTIF(N36:O36,3)</f>
        <v>0</v>
      </c>
      <c r="V36" s="126">
        <f>COUNTIF(O36:P36,7)</f>
        <v>0</v>
      </c>
      <c r="W36" s="160">
        <f t="shared" si="23"/>
        <v>0</v>
      </c>
      <c r="X36" s="127">
        <f t="shared" si="24"/>
        <v>0</v>
      </c>
      <c r="Y36" s="457"/>
      <c r="Z36" s="488"/>
      <c r="AA36" s="485">
        <f>IF(T38=1,5,0*(IF(S38=2,77,0)*IF(R38=3,17,0)*IF(Q38=4,77,0)*IF(P38=5,777,0)*IF(O38=6,77777,0*(IF(N38=7,0,0)))))</f>
        <v>0</v>
      </c>
      <c r="AB36" s="463">
        <f>IF(S38=1,17,0*(IF(T38=2,77,0)*IF(S38=3,17,0)*IF(R38=4,77,0)*IF(Q38=5,777,0)*IF(P38=6,77777,0*(IF(O38=7,0,0)))))</f>
        <v>0</v>
      </c>
      <c r="AC36" s="463">
        <f>IF(R38=1,77,0*(IF(U38=2,77,0)*IF(T38=3,17,0)*IF(S38=4,77,0)*IF(R38=5,777,0)*IF(Q38=6,77777,0*(IF(P38=7,0,0)))))</f>
        <v>0</v>
      </c>
      <c r="AD36" s="463">
        <f>IF(Q38=1,777,0*(IF(V38=2,77,0)*IF(U38=3,17,0)*IF(T38=4,77,0)*IF(S38=5,777,0)*IF(R38=6,77777,0*(IF(Q38=7,0,0)))))</f>
        <v>0</v>
      </c>
      <c r="AE36" s="463">
        <f>IF(P38=1,7777,0*(IF(W38=2,77,0)*IF(V38=3,17,0)*IF(U38=4,77,0)*IF(T38=5,777,0)*IF(S38=6,77777,0*(IF(R38=7,0,0)))))</f>
        <v>0</v>
      </c>
      <c r="AF36" s="463">
        <f>IF(O38=1,77777,0*(IF(X38=2,77,0)*IF(W38=3,17,0)*IF(V38=4,77,0)*IF(U38=5,777,0)*IF(T38=6,77777,0*(IF(S38=7,0,0)))))</f>
        <v>0</v>
      </c>
      <c r="AG36" s="465">
        <f>IF(N38=1,Y38,0*(IF(T38=2,5,0)*IF(S38=3,17,0)*IF(R38=4,77,0)*IF(Q38=5,777,0)*IF(P38=6,7777,0*(IF(O38=6,77777,0)))))</f>
        <v>0</v>
      </c>
      <c r="AH36" s="463" t="e">
        <f>IF(AA36=1,5,0*(IF(#REF!=2,77,0)*IF(Y38=3,17,0)*IF(X38=4,77,0)*IF(W38=5,777,0)*IF(V38=6,77777,0*(IF(U38=7,0,0)))))</f>
        <v>#REF!</v>
      </c>
      <c r="AI36" s="463" t="e">
        <f>IF(#REF!=1,17,0*(IF(AA36=2,77,0)*IF(#REF!=3,17,0)*IF(Y38=4,77,0)*IF(X38=5,777,0)*IF(W38=6,77777,0*(IF(V38=7,0,0)))))</f>
        <v>#REF!</v>
      </c>
      <c r="AJ36" s="463" t="e">
        <f>IF(Y38=1,77,0*(IF(AB36=2,77,0)*IF(AA36=3,17,0)*IF(#REF!=4,77,0)*IF(Y38=5,777,0)*IF(X38=6,77777,0*(IF(W38=7,0,0)))))</f>
        <v>#REF!</v>
      </c>
      <c r="AK36" s="463" t="e">
        <f>IF(X38=1,777,0*(IF(AC36=2,77,0)*IF(AB36=3,17,0)*IF(AA36=4,77,0)*IF(#REF!=5,777,0)*IF(Y38=6,77777,0*(IF(X38=7,0,0)))))</f>
        <v>#REF!</v>
      </c>
      <c r="AL36" s="461" t="e">
        <f>IF($P$4=1,Eurojackpot!B36,0*(IF(AD36=2,77,0)*IF(AC36=3,17,0)*IF(AB36=4,77,0)*IF(AA36=5,777,0)*IF(#REF!=6,77777,0*(IF(Y36=7,0,0)))))</f>
        <v>#REF!</v>
      </c>
    </row>
    <row r="37" spans="1:38" x14ac:dyDescent="0.25">
      <c r="A37" s="86"/>
      <c r="B37" s="451"/>
      <c r="C37" s="451"/>
      <c r="D37" s="451"/>
      <c r="E37" s="451"/>
      <c r="F37" s="451"/>
      <c r="G37" s="451"/>
      <c r="H37" s="451"/>
      <c r="I37" s="451"/>
      <c r="J37" s="451"/>
      <c r="K37" s="451"/>
      <c r="L37" s="451"/>
      <c r="M37" s="451"/>
      <c r="N37" s="451"/>
      <c r="O37" s="451"/>
      <c r="P37" s="451"/>
      <c r="Q37" s="451"/>
      <c r="R37" s="451"/>
      <c r="S37" s="451"/>
      <c r="T37" s="451"/>
      <c r="U37" s="451"/>
      <c r="V37" s="451"/>
      <c r="W37" s="451"/>
      <c r="X37" s="451"/>
      <c r="Y37" s="453"/>
      <c r="Z37" s="451"/>
      <c r="AA37" s="451"/>
      <c r="AB37" s="451"/>
      <c r="AC37" s="451"/>
      <c r="AD37" s="451"/>
      <c r="AE37" s="451"/>
      <c r="AF37" s="451"/>
      <c r="AG37" s="451"/>
      <c r="AH37" s="451"/>
      <c r="AI37" s="451"/>
      <c r="AJ37" s="451"/>
      <c r="AK37" s="451"/>
      <c r="AL37" s="451"/>
    </row>
    <row r="38" spans="1:38" x14ac:dyDescent="0.25">
      <c r="A38" s="86"/>
      <c r="B38" s="451"/>
      <c r="C38" s="451"/>
      <c r="D38" s="451"/>
      <c r="E38" s="451"/>
      <c r="F38" s="451"/>
      <c r="G38" s="451"/>
      <c r="H38" s="451"/>
      <c r="I38" s="451"/>
      <c r="J38" s="451"/>
      <c r="K38" s="451"/>
      <c r="L38" s="451"/>
      <c r="M38" s="451"/>
      <c r="N38" s="451"/>
      <c r="O38" s="451"/>
      <c r="P38" s="451"/>
      <c r="Q38" s="451"/>
      <c r="R38" s="451"/>
      <c r="S38" s="451"/>
      <c r="T38" s="451"/>
      <c r="U38" s="451"/>
      <c r="V38" s="451"/>
      <c r="W38" s="451"/>
      <c r="X38" s="451"/>
      <c r="Y38" s="453"/>
      <c r="Z38" s="451"/>
      <c r="AA38" s="451"/>
      <c r="AB38" s="451"/>
      <c r="AC38" s="451"/>
      <c r="AD38" s="451"/>
      <c r="AE38" s="451"/>
      <c r="AF38" s="451"/>
      <c r="AG38" s="451"/>
      <c r="AH38" s="451"/>
      <c r="AI38" s="451"/>
      <c r="AJ38" s="451"/>
      <c r="AK38" s="451"/>
      <c r="AL38" s="451"/>
    </row>
    <row r="39" spans="1:38" x14ac:dyDescent="0.25">
      <c r="A39" s="86"/>
      <c r="B39" s="451"/>
      <c r="C39" s="451"/>
      <c r="D39" s="451"/>
      <c r="E39" s="451"/>
      <c r="F39" s="451"/>
      <c r="G39" s="451"/>
      <c r="H39" s="451"/>
      <c r="I39" s="451"/>
      <c r="J39" s="451"/>
      <c r="K39" s="451"/>
      <c r="L39" s="451"/>
      <c r="M39" s="451"/>
      <c r="N39" s="451"/>
      <c r="O39" s="451"/>
      <c r="P39" s="451"/>
      <c r="Q39" s="451"/>
      <c r="R39" s="451"/>
      <c r="S39" s="451"/>
      <c r="T39" s="451"/>
      <c r="U39" s="451"/>
      <c r="V39" s="451"/>
      <c r="W39" s="451"/>
      <c r="X39" s="451"/>
      <c r="Y39" s="453"/>
      <c r="Z39" s="451"/>
      <c r="AA39" s="451"/>
      <c r="AB39" s="451"/>
      <c r="AC39" s="451"/>
      <c r="AD39" s="451"/>
      <c r="AE39" s="451"/>
      <c r="AF39" s="451"/>
      <c r="AG39" s="451"/>
      <c r="AH39" s="451"/>
      <c r="AI39" s="451"/>
      <c r="AJ39" s="451"/>
      <c r="AK39" s="451"/>
      <c r="AL39" s="451"/>
    </row>
    <row r="40" spans="1:38" ht="15.75" thickBot="1" x14ac:dyDescent="0.3">
      <c r="A40" s="86"/>
      <c r="B40" s="451"/>
      <c r="C40" s="451"/>
      <c r="D40" s="451"/>
      <c r="E40" s="451"/>
      <c r="F40" s="451"/>
      <c r="G40" s="451"/>
      <c r="H40" s="451"/>
      <c r="I40" s="451"/>
      <c r="J40" s="451"/>
      <c r="K40" s="451"/>
      <c r="L40" s="451"/>
      <c r="M40" s="451"/>
      <c r="N40" s="451"/>
      <c r="O40" s="451"/>
      <c r="P40" s="451"/>
      <c r="Q40" s="451"/>
      <c r="R40" s="451"/>
      <c r="S40" s="451"/>
      <c r="T40" s="451"/>
      <c r="U40" s="451"/>
      <c r="V40" s="451"/>
      <c r="W40" s="451"/>
      <c r="X40" s="451"/>
      <c r="Y40" s="453"/>
      <c r="Z40" s="451"/>
      <c r="AA40" s="451"/>
      <c r="AB40" s="451"/>
      <c r="AC40" s="451"/>
      <c r="AD40" s="451"/>
      <c r="AE40" s="451"/>
      <c r="AF40" s="451"/>
      <c r="AG40" s="451"/>
      <c r="AH40" s="451"/>
      <c r="AI40" s="451"/>
      <c r="AJ40" s="451"/>
      <c r="AK40" s="451"/>
      <c r="AL40" s="451"/>
    </row>
    <row r="41" spans="1:38" ht="15.75" customHeight="1" thickBot="1" x14ac:dyDescent="0.3">
      <c r="A41" s="81">
        <v>44232</v>
      </c>
      <c r="B41" s="361" t="s">
        <v>0</v>
      </c>
      <c r="C41" s="340"/>
      <c r="D41" s="340"/>
      <c r="E41" s="340"/>
      <c r="F41" s="340"/>
      <c r="G41" s="340"/>
      <c r="H41" s="346"/>
      <c r="I41" s="361" t="s">
        <v>1</v>
      </c>
      <c r="J41" s="340"/>
      <c r="K41" s="340"/>
      <c r="L41" s="340"/>
      <c r="M41" s="340"/>
      <c r="N41" s="340"/>
      <c r="O41" s="346"/>
      <c r="P41" s="361" t="s">
        <v>2</v>
      </c>
      <c r="Q41" s="340"/>
      <c r="R41" s="340"/>
      <c r="S41" s="340"/>
      <c r="T41" s="340"/>
      <c r="U41" s="340"/>
      <c r="V41" s="346"/>
      <c r="W41" s="456" t="s">
        <v>9</v>
      </c>
      <c r="X41" s="454" t="s">
        <v>3</v>
      </c>
      <c r="Y41" s="458" t="s">
        <v>4</v>
      </c>
      <c r="Z41" s="486" t="s">
        <v>180</v>
      </c>
      <c r="AA41" s="482" t="s">
        <v>166</v>
      </c>
      <c r="AB41" s="460" t="s">
        <v>167</v>
      </c>
      <c r="AC41" s="460" t="s">
        <v>168</v>
      </c>
      <c r="AD41" s="460" t="s">
        <v>169</v>
      </c>
      <c r="AE41" s="460" t="s">
        <v>170</v>
      </c>
      <c r="AF41" s="460" t="s">
        <v>171</v>
      </c>
      <c r="AG41" s="460" t="s">
        <v>172</v>
      </c>
      <c r="AH41" s="460" t="s">
        <v>173</v>
      </c>
      <c r="AI41" s="460" t="s">
        <v>174</v>
      </c>
      <c r="AJ41" s="460" t="s">
        <v>175</v>
      </c>
      <c r="AK41" s="460" t="s">
        <v>176</v>
      </c>
      <c r="AL41" s="460" t="s">
        <v>177</v>
      </c>
    </row>
    <row r="42" spans="1:38" x14ac:dyDescent="0.25">
      <c r="A42" s="44" t="s">
        <v>23</v>
      </c>
      <c r="B42" s="146">
        <f>$B$2</f>
        <v>3</v>
      </c>
      <c r="C42" s="147">
        <f>$C$2</f>
        <v>6</v>
      </c>
      <c r="D42" s="147">
        <f>$D$2</f>
        <v>15</v>
      </c>
      <c r="E42" s="147">
        <f>$E$2</f>
        <v>20</v>
      </c>
      <c r="F42" s="147">
        <f>$F$2</f>
        <v>22</v>
      </c>
      <c r="G42" s="147">
        <f>$G$2</f>
        <v>4</v>
      </c>
      <c r="H42" s="148">
        <f>$H$2</f>
        <v>8</v>
      </c>
      <c r="I42" s="3">
        <v>2</v>
      </c>
      <c r="J42" s="3">
        <v>3</v>
      </c>
      <c r="K42" s="3">
        <v>16</v>
      </c>
      <c r="L42" s="3">
        <v>33</v>
      </c>
      <c r="M42" s="480">
        <v>46</v>
      </c>
      <c r="N42" s="481">
        <v>2</v>
      </c>
      <c r="O42" s="480">
        <v>10</v>
      </c>
      <c r="P42" s="291">
        <f>COUNTIF(I42:N42,3)</f>
        <v>1</v>
      </c>
      <c r="Q42" s="292">
        <f>COUNTIF(I42:N42,6)</f>
        <v>0</v>
      </c>
      <c r="R42" s="292">
        <f>COUNTIF(I42:N42,15)</f>
        <v>0</v>
      </c>
      <c r="S42" s="292">
        <f>COUNTIF(I42:N42,20)</f>
        <v>0</v>
      </c>
      <c r="T42" s="292">
        <f>COUNTIF(I42:N42,22)</f>
        <v>0</v>
      </c>
      <c r="U42" s="292">
        <f>COUNTIF(N42:O42,4)</f>
        <v>0</v>
      </c>
      <c r="V42" s="142">
        <f>COUNTIF(O42:P42,8)</f>
        <v>0</v>
      </c>
      <c r="W42" s="455">
        <f>SUMIF(P42:T42,1)</f>
        <v>1</v>
      </c>
      <c r="X42" s="479">
        <f>SUMIF(U42:V42,1)</f>
        <v>0</v>
      </c>
      <c r="Y42" s="457"/>
      <c r="Z42" s="487"/>
      <c r="AA42" s="483">
        <f>IF(T42=1,5,0*(IF(S42=2,77,0)*IF(R42=3,17,0)*IF(Q42=4,77,0)*IF(P42=5,777,0)*IF(O42=6,77777,0*(IF(N42=7,0,0)))))</f>
        <v>0</v>
      </c>
      <c r="AB42" s="461">
        <f>IF(S42=1,17,0*(IF(T42=2,77,0)*IF(S42=3,17,0)*IF(R42=4,77,0)*IF(Q42=5,777,0)*IF(P42=6,77777,0*(IF(O42=7,0,0)))))</f>
        <v>0</v>
      </c>
      <c r="AC42" s="461">
        <f>IF(R42=1,77,0*(IF(U42=2,77,0)*IF(T42=3,17,0)*IF(S42=4,77,0)*IF(R42=5,777,0)*IF(Q42=6,77777,0*(IF(P42=7,0,0)))))</f>
        <v>0</v>
      </c>
      <c r="AD42" s="461">
        <f>IF(Q42=1,777,0*(IF(V42=2,77,0)*IF(U42=3,17,0)*IF(T42=4,77,0)*IF(S42=5,777,0)*IF(R42=6,77777,0*(IF(Q42=7,0,0)))))</f>
        <v>0</v>
      </c>
      <c r="AE42" s="461">
        <f>IF(P42=1,7777,0*(IF(W42=2,77,0)*IF(V42=3,17,0)*IF(U42=4,77,0)*IF(T42=5,777,0)*IF(S42=6,77777,0*(IF(R42=7,0,0)))))</f>
        <v>7777</v>
      </c>
      <c r="AF42" s="461">
        <f>IF(O42=1,77777,0*(IF(X42=2,77,0)*IF(W42=3,17,0)*IF(V42=4,77,0)*IF(U42=5,777,0)*IF(T42=6,77777,0*(IF(S42=7,0,0)))))</f>
        <v>0</v>
      </c>
      <c r="AG42" s="464">
        <f>IF(N42=1,Y42,0*(IF(T42=2,5,0)*IF(S42=3,17,0)*IF(R42=4,77,0)*IF(Q42=5,777,0)*IF(P42=6,7777,0*(IF(O42=6,77777,0)))))</f>
        <v>0</v>
      </c>
      <c r="AH42" s="461" t="e">
        <f>IF(AA42=1,5,0*(IF(#REF!=2,77,0)*IF(Y42=3,17,0)*IF(X42=4,77,0)*IF(W42=5,777,0)*IF(V42=6,77777,0*(IF(U42=7,0,0)))))</f>
        <v>#REF!</v>
      </c>
      <c r="AI42" s="461" t="e">
        <f>IF(#REF!=1,17,0*(IF(AA42=2,77,0)*IF(#REF!=3,17,0)*IF(Y42=4,77,0)*IF(X42=5,777,0)*IF(W42=6,77777,0*(IF(V42=7,0,0)))))</f>
        <v>#REF!</v>
      </c>
      <c r="AJ42" s="461" t="e">
        <f>IF(Y42=1,77,0*(IF(AB42=2,77,0)*IF(AA42=3,17,0)*IF(#REF!=4,77,0)*IF(Y42=5,777,0)*IF(X42=6,77777,0*(IF(W42=7,0,0)))))</f>
        <v>#REF!</v>
      </c>
      <c r="AK42" s="461" t="e">
        <f>IF(X42=1,777,0*(IF(AC42=2,77,0)*IF(AB42=3,17,0)*IF(AA42=4,77,0)*IF(#REF!=5,777,0)*IF(Y42=6,77777,0*(IF(X42=7,0,0)))))</f>
        <v>#REF!</v>
      </c>
      <c r="AL42" s="461" t="e">
        <f>IF($P$4=1,Eurojackpot!B42,0*(IF(AD42=2,77,0)*IF(AC42=3,17,0)*IF(AB42=4,77,0)*IF(AA42=5,777,0)*IF(#REF!=6,77777,0*(IF(Y42=7,0,0)))))</f>
        <v>#REF!</v>
      </c>
    </row>
    <row r="43" spans="1:38" x14ac:dyDescent="0.25">
      <c r="A43" s="44" t="s">
        <v>24</v>
      </c>
      <c r="B43" s="149">
        <f>$B$3</f>
        <v>15</v>
      </c>
      <c r="C43" s="139">
        <f>$C$3</f>
        <v>17</v>
      </c>
      <c r="D43" s="139">
        <f>$D$3</f>
        <v>27</v>
      </c>
      <c r="E43" s="139">
        <f>$E$3</f>
        <v>33</v>
      </c>
      <c r="F43" s="139">
        <f>$F$3</f>
        <v>50</v>
      </c>
      <c r="G43" s="139">
        <f>$G$3</f>
        <v>1</v>
      </c>
      <c r="H43" s="150">
        <f>$H$3</f>
        <v>2</v>
      </c>
      <c r="I43" s="8">
        <f>$I$42</f>
        <v>2</v>
      </c>
      <c r="J43" s="1">
        <f>$J$42</f>
        <v>3</v>
      </c>
      <c r="K43" s="1">
        <f>$K$42</f>
        <v>16</v>
      </c>
      <c r="L43" s="1">
        <f>$L$42</f>
        <v>33</v>
      </c>
      <c r="M43" s="1">
        <f>$M$42</f>
        <v>46</v>
      </c>
      <c r="N43" s="1">
        <f>$N$42</f>
        <v>2</v>
      </c>
      <c r="O43" s="126">
        <f>$O$42</f>
        <v>10</v>
      </c>
      <c r="P43" s="8">
        <f>COUNTIF(I43:N43,15)</f>
        <v>0</v>
      </c>
      <c r="Q43" s="1">
        <f>COUNTIF(I43:N43,17)</f>
        <v>0</v>
      </c>
      <c r="R43" s="1">
        <f>COUNTIF(I43:N43,27)</f>
        <v>0</v>
      </c>
      <c r="S43" s="1">
        <f>COUNTIF(I43:N43,33)</f>
        <v>1</v>
      </c>
      <c r="T43" s="1">
        <f>COUNTIF(I43:N43,50)</f>
        <v>0</v>
      </c>
      <c r="U43" s="1">
        <f>COUNTIF(N43:O43,1)</f>
        <v>0</v>
      </c>
      <c r="V43" s="126">
        <f>COUNTIF(O43:P43,2)</f>
        <v>0</v>
      </c>
      <c r="W43" s="160">
        <f t="shared" ref="W43:W47" si="27">SUMIF(P43:T43,1)</f>
        <v>1</v>
      </c>
      <c r="X43" s="127">
        <f t="shared" ref="X43:X47" si="28">SUMIF(U43:V43,1)</f>
        <v>0</v>
      </c>
      <c r="Y43" s="457"/>
      <c r="Z43" s="487"/>
      <c r="AA43" s="484"/>
      <c r="AB43" s="462"/>
      <c r="AC43" s="462"/>
      <c r="AD43" s="462"/>
      <c r="AE43" s="462"/>
      <c r="AF43" s="462"/>
      <c r="AG43" s="462"/>
      <c r="AH43" s="462"/>
      <c r="AI43" s="462"/>
      <c r="AJ43" s="462"/>
      <c r="AK43" s="462"/>
      <c r="AL43" s="461" t="e">
        <f>IF($P$4=1,Eurojackpot!B43,0*(IF(AD43=2,77,0)*IF(AC43=3,17,0)*IF(AB43=4,77,0)*IF(AA43=5,777,0)*IF(#REF!=6,77777,0*(IF(Y43=7,0,0)))))</f>
        <v>#REF!</v>
      </c>
    </row>
    <row r="44" spans="1:38" x14ac:dyDescent="0.25">
      <c r="A44" s="44" t="s">
        <v>25</v>
      </c>
      <c r="B44" s="149">
        <f>$B$4</f>
        <v>7</v>
      </c>
      <c r="C44" s="139">
        <f>$C$4</f>
        <v>8</v>
      </c>
      <c r="D44" s="139">
        <f>$D$4</f>
        <v>28</v>
      </c>
      <c r="E44" s="139">
        <f>$E$4</f>
        <v>34</v>
      </c>
      <c r="F44" s="139">
        <f>$F$4</f>
        <v>39</v>
      </c>
      <c r="G44" s="139">
        <f>$G$4</f>
        <v>4</v>
      </c>
      <c r="H44" s="150">
        <f>$H$4</f>
        <v>10</v>
      </c>
      <c r="I44" s="8">
        <f>$I$42</f>
        <v>2</v>
      </c>
      <c r="J44" s="1">
        <f>$J$42</f>
        <v>3</v>
      </c>
      <c r="K44" s="1">
        <f>$K$42</f>
        <v>16</v>
      </c>
      <c r="L44" s="1">
        <f>$L$42</f>
        <v>33</v>
      </c>
      <c r="M44" s="1">
        <f>$M$42</f>
        <v>46</v>
      </c>
      <c r="N44" s="1">
        <f>$N$42</f>
        <v>2</v>
      </c>
      <c r="O44" s="126">
        <f>$O$42</f>
        <v>10</v>
      </c>
      <c r="P44" s="8">
        <f>COUNTIF(I44:N44,7)</f>
        <v>0</v>
      </c>
      <c r="Q44" s="1">
        <f t="shared" ref="Q44" si="29">COUNTIF(I44:N44,8)</f>
        <v>0</v>
      </c>
      <c r="R44" s="1">
        <f>COUNTIF(I44:N44,28)</f>
        <v>0</v>
      </c>
      <c r="S44" s="1">
        <f>COUNTIF(I44:N44,34)</f>
        <v>0</v>
      </c>
      <c r="T44" s="1">
        <f>COUNTIF(I44:N44,39)</f>
        <v>0</v>
      </c>
      <c r="U44" s="1">
        <f t="shared" ref="U44:U45" si="30">COUNTIF(N44:O44,4)</f>
        <v>0</v>
      </c>
      <c r="V44" s="126">
        <f>COUNTIF(O44:P44,10)</f>
        <v>1</v>
      </c>
      <c r="W44" s="160">
        <f t="shared" si="27"/>
        <v>0</v>
      </c>
      <c r="X44" s="127">
        <f t="shared" si="28"/>
        <v>1</v>
      </c>
      <c r="Y44" s="457"/>
      <c r="Z44" s="487"/>
      <c r="AA44" s="483">
        <f>IF(T44=1,5,0*(IF(S44=2,77,0)*IF(R44=3,17,0)*IF(Q44=4,77,0)*IF(P44=5,777,0)*IF(O44=6,77777,0*(IF(N44=7,0,0)))))</f>
        <v>0</v>
      </c>
      <c r="AB44" s="461">
        <f>IF(S44=1,17,0*(IF(T44=2,77,0)*IF(S44=3,17,0)*IF(R44=4,77,0)*IF(Q44=5,777,0)*IF(P44=6,77777,0*(IF(O44=7,0,0)))))</f>
        <v>0</v>
      </c>
      <c r="AC44" s="461">
        <f>IF(R44=1,77,0*(IF(U44=2,77,0)*IF(T44=3,17,0)*IF(S44=4,77,0)*IF(R44=5,777,0)*IF(Q44=6,77777,0*(IF(P44=7,0,0)))))</f>
        <v>0</v>
      </c>
      <c r="AD44" s="461">
        <f>IF(Q44=1,777,0*(IF(V44=2,77,0)*IF(U44=3,17,0)*IF(T44=4,77,0)*IF(S44=5,777,0)*IF(R44=6,77777,0*(IF(Q44=7,0,0)))))</f>
        <v>0</v>
      </c>
      <c r="AE44" s="461">
        <f>IF(P44=1,7777,0*(IF(W44=2,77,0)*IF(V44=3,17,0)*IF(U44=4,77,0)*IF(T44=5,777,0)*IF(S44=6,77777,0*(IF(R44=7,0,0)))))</f>
        <v>0</v>
      </c>
      <c r="AF44" s="461">
        <f>IF(O44=1,77777,0*(IF(X44=2,77,0)*IF(W44=3,17,0)*IF(V44=4,77,0)*IF(U44=5,777,0)*IF(T44=6,77777,0*(IF(S44=7,0,0)))))</f>
        <v>0</v>
      </c>
      <c r="AG44" s="464">
        <f>IF(N44=1,Y44,0*(IF(T44=2,5,0)*IF(S44=3,17,0)*IF(R44=4,77,0)*IF(Q44=5,777,0)*IF(P44=6,7777,0*(IF(O44=6,77777,0)))))</f>
        <v>0</v>
      </c>
      <c r="AH44" s="461" t="e">
        <f>IF(AA44=1,5,0*(IF(#REF!=2,77,0)*IF(Y44=3,17,0)*IF(X44=4,77,0)*IF(W44=5,777,0)*IF(V44=6,77777,0*(IF(U44=7,0,0)))))</f>
        <v>#REF!</v>
      </c>
      <c r="AI44" s="461" t="e">
        <f>IF(#REF!=1,17,0*(IF(AA44=2,77,0)*IF(#REF!=3,17,0)*IF(Y44=4,77,0)*IF(X44=5,777,0)*IF(W44=6,77777,0*(IF(V44=7,0,0)))))</f>
        <v>#REF!</v>
      </c>
      <c r="AJ44" s="461" t="e">
        <f>IF(Y44=1,77,0*(IF(AB44=2,77,0)*IF(AA44=3,17,0)*IF(#REF!=4,77,0)*IF(Y44=5,777,0)*IF(X44=6,77777,0*(IF(W44=7,0,0)))))</f>
        <v>#REF!</v>
      </c>
      <c r="AK44" s="461">
        <f>IF(X44=1,777,0*(IF(AC44=2,77,0)*IF(AB44=3,17,0)*IF(AA44=4,77,0)*IF(#REF!=5,777,0)*IF(Y44=6,77777,0*(IF(X44=7,0,0)))))</f>
        <v>777</v>
      </c>
      <c r="AL44" s="461" t="e">
        <f>IF($P$4=1,Eurojackpot!B44,0*(IF(AD44=2,77,0)*IF(AC44=3,17,0)*IF(AB44=4,77,0)*IF(AA44=5,777,0)*IF(#REF!=6,77777,0*(IF(Y44=7,0,0)))))</f>
        <v>#REF!</v>
      </c>
    </row>
    <row r="45" spans="1:38" x14ac:dyDescent="0.25">
      <c r="A45" s="44" t="s">
        <v>26</v>
      </c>
      <c r="B45" s="149">
        <f>$B$5</f>
        <v>1</v>
      </c>
      <c r="C45" s="139">
        <f>$C$5</f>
        <v>6</v>
      </c>
      <c r="D45" s="139">
        <f>$D$5</f>
        <v>19</v>
      </c>
      <c r="E45" s="139">
        <f>$E$5</f>
        <v>38</v>
      </c>
      <c r="F45" s="139">
        <f>$F$5</f>
        <v>40</v>
      </c>
      <c r="G45" s="139">
        <f>$G$5</f>
        <v>4</v>
      </c>
      <c r="H45" s="150">
        <f>$H$5</f>
        <v>5</v>
      </c>
      <c r="I45" s="8">
        <f>$I$42</f>
        <v>2</v>
      </c>
      <c r="J45" s="1">
        <f>$J$42</f>
        <v>3</v>
      </c>
      <c r="K45" s="1">
        <f>$K$42</f>
        <v>16</v>
      </c>
      <c r="L45" s="1">
        <f>$L$42</f>
        <v>33</v>
      </c>
      <c r="M45" s="1">
        <f>$M$42</f>
        <v>46</v>
      </c>
      <c r="N45" s="1">
        <f>$N$42</f>
        <v>2</v>
      </c>
      <c r="O45" s="126">
        <f>$O$42</f>
        <v>10</v>
      </c>
      <c r="P45" s="8">
        <f>COUNTIF(I45:N45,1)</f>
        <v>0</v>
      </c>
      <c r="Q45" s="1">
        <f>COUNTIF(I45:N45,6)</f>
        <v>0</v>
      </c>
      <c r="R45" s="1">
        <f>COUNTIF(I45:N45,19)</f>
        <v>0</v>
      </c>
      <c r="S45" s="1">
        <f>COUNTIF(I45:N45,38)</f>
        <v>0</v>
      </c>
      <c r="T45" s="1">
        <f>COUNTIF(I45:N45,40)</f>
        <v>0</v>
      </c>
      <c r="U45" s="1">
        <f t="shared" si="30"/>
        <v>0</v>
      </c>
      <c r="V45" s="126">
        <f>COUNTIF(O45:P45,5)</f>
        <v>0</v>
      </c>
      <c r="W45" s="160">
        <f t="shared" si="27"/>
        <v>0</v>
      </c>
      <c r="X45" s="127">
        <f t="shared" si="28"/>
        <v>0</v>
      </c>
      <c r="Y45" s="457"/>
      <c r="Z45" s="487"/>
      <c r="AA45" s="483">
        <f>IF(T46=1,5,0*(IF(S46=2,77,0)*IF(R46=3,17,0)*IF(Q46=4,77,0)*IF(P46=5,777,0)*IF(O46=6,77777,0*(IF(N46=7,0,0)))))</f>
        <v>0</v>
      </c>
      <c r="AB45" s="461">
        <f>IF(S46=1,17,0*(IF(T46=2,77,0)*IF(S46=3,17,0)*IF(R46=4,77,0)*IF(Q46=5,777,0)*IF(P46=6,77777,0*(IF(O46=7,0,0)))))</f>
        <v>0</v>
      </c>
      <c r="AC45" s="461">
        <f>IF(R46=1,77,0*(IF(U46=2,77,0)*IF(T46=3,17,0)*IF(S46=4,77,0)*IF(R46=5,777,0)*IF(Q46=6,77777,0*(IF(P46=7,0,0)))))</f>
        <v>0</v>
      </c>
      <c r="AD45" s="461">
        <f>IF(Q46=1,777,0*(IF(V46=2,77,0)*IF(U46=3,17,0)*IF(T46=4,77,0)*IF(S46=5,777,0)*IF(R46=6,77777,0*(IF(Q46=7,0,0)))))</f>
        <v>0</v>
      </c>
      <c r="AE45" s="461">
        <f>IF(P46=1,7777,0*(IF(W46=2,77,0)*IF(V46=3,17,0)*IF(U46=4,77,0)*IF(T46=5,777,0)*IF(S46=6,77777,0*(IF(R46=7,0,0)))))</f>
        <v>0</v>
      </c>
      <c r="AF45" s="461">
        <f>IF(O46=1,77777,0*(IF(X46=2,77,0)*IF(W46=3,17,0)*IF(V46=4,77,0)*IF(U46=5,777,0)*IF(T46=6,77777,0*(IF(S46=7,0,0)))))</f>
        <v>0</v>
      </c>
      <c r="AG45" s="464">
        <f>IF(N46=1,Y46,0*(IF(T46=2,5,0)*IF(S46=3,17,0)*IF(R46=4,77,0)*IF(Q46=5,777,0)*IF(P46=6,7777,0*(IF(O46=6,77777,0)))))</f>
        <v>0</v>
      </c>
      <c r="AH45" s="461" t="e">
        <f>IF(AA45=1,5,0*(IF(#REF!=2,77,0)*IF(Y46=3,17,0)*IF(X46=4,77,0)*IF(W46=5,777,0)*IF(V46=6,77777,0*(IF(U46=7,0,0)))))</f>
        <v>#REF!</v>
      </c>
      <c r="AI45" s="461" t="e">
        <f>IF(#REF!=1,17,0*(IF(AA45=2,77,0)*IF(#REF!=3,17,0)*IF(Y46=4,77,0)*IF(X46=5,777,0)*IF(W46=6,77777,0*(IF(V46=7,0,0)))))</f>
        <v>#REF!</v>
      </c>
      <c r="AJ45" s="461" t="e">
        <f>IF(Y46=1,77,0*(IF(AB45=2,77,0)*IF(AA45=3,17,0)*IF(#REF!=4,77,0)*IF(Y46=5,777,0)*IF(X46=6,77777,0*(IF(W46=7,0,0)))))</f>
        <v>#REF!</v>
      </c>
      <c r="AK45" s="461" t="e">
        <f>IF(X46=1,777,0*(IF(AC45=2,77,0)*IF(AB45=3,17,0)*IF(AA45=4,77,0)*IF(#REF!=5,777,0)*IF(Y46=6,77777,0*(IF(X46=7,0,0)))))</f>
        <v>#REF!</v>
      </c>
      <c r="AL45" s="461" t="e">
        <f>IF($P$4=1,Eurojackpot!B45,0*(IF(AD45=2,77,0)*IF(AC45=3,17,0)*IF(AB45=4,77,0)*IF(AA45=5,777,0)*IF(#REF!=6,77777,0*(IF(Y45=7,0,0)))))</f>
        <v>#REF!</v>
      </c>
    </row>
    <row r="46" spans="1:38" x14ac:dyDescent="0.25">
      <c r="A46" s="44" t="s">
        <v>27</v>
      </c>
      <c r="B46" s="149">
        <f>$B$6</f>
        <v>10</v>
      </c>
      <c r="C46" s="139">
        <f>$C$6</f>
        <v>25</v>
      </c>
      <c r="D46" s="139">
        <f>$D$6</f>
        <v>26</v>
      </c>
      <c r="E46" s="139">
        <f>$E$6</f>
        <v>29</v>
      </c>
      <c r="F46" s="139">
        <f>$F$6</f>
        <v>35</v>
      </c>
      <c r="G46" s="139">
        <f>$G$6</f>
        <v>6</v>
      </c>
      <c r="H46" s="150">
        <f>$H$6</f>
        <v>9</v>
      </c>
      <c r="I46" s="8">
        <f>$I$42</f>
        <v>2</v>
      </c>
      <c r="J46" s="1">
        <f>$J$42</f>
        <v>3</v>
      </c>
      <c r="K46" s="1">
        <f>$K$42</f>
        <v>16</v>
      </c>
      <c r="L46" s="1">
        <f>$L$42</f>
        <v>33</v>
      </c>
      <c r="M46" s="1">
        <f>$M$42</f>
        <v>46</v>
      </c>
      <c r="N46" s="1">
        <f>$N$42</f>
        <v>2</v>
      </c>
      <c r="O46" s="126">
        <f>$O$42</f>
        <v>10</v>
      </c>
      <c r="P46" s="8">
        <f>COUNTIF(I46:N46,10)</f>
        <v>0</v>
      </c>
      <c r="Q46" s="1">
        <f>COUNTIF(I46:N46,25)</f>
        <v>0</v>
      </c>
      <c r="R46" s="1">
        <f>COUNTIF(I46:N46,26)</f>
        <v>0</v>
      </c>
      <c r="S46" s="1">
        <f>COUNTIF(I46:N46,29)</f>
        <v>0</v>
      </c>
      <c r="T46" s="1">
        <f>COUNTIF(I46:N46,35)</f>
        <v>0</v>
      </c>
      <c r="U46" s="1">
        <f>COUNTIF(N46:O46,6)</f>
        <v>0</v>
      </c>
      <c r="V46" s="126">
        <f>COUNTIF(O46:P46,9)</f>
        <v>0</v>
      </c>
      <c r="W46" s="160">
        <f t="shared" si="27"/>
        <v>0</v>
      </c>
      <c r="X46" s="127">
        <f t="shared" si="28"/>
        <v>0</v>
      </c>
      <c r="Y46" s="457"/>
      <c r="Z46" s="487"/>
      <c r="AA46" s="483">
        <f>IF(T48=1,5,0*(IF(S48=2,77,0)*IF(R48=3,17,0)*IF(Q48=4,77,0)*IF(P48=5,777,0)*IF(O48=6,77777,0*(IF(N48=7,0,0)))))</f>
        <v>0</v>
      </c>
      <c r="AB46" s="461">
        <f>IF(S48=1,17,0*(IF(T48=2,77,0)*IF(S48=3,17,0)*IF(R48=4,77,0)*IF(Q48=5,777,0)*IF(P48=6,77777,0*(IF(O48=7,0,0)))))</f>
        <v>0</v>
      </c>
      <c r="AC46" s="461">
        <f>IF(R48=1,77,0*(IF(U48=2,77,0)*IF(T48=3,17,0)*IF(S48=4,77,0)*IF(R48=5,777,0)*IF(Q48=6,77777,0*(IF(P48=7,0,0)))))</f>
        <v>0</v>
      </c>
      <c r="AD46" s="461">
        <f>IF(Q48=1,777,0*(IF(V48=2,77,0)*IF(U48=3,17,0)*IF(T48=4,77,0)*IF(S48=5,777,0)*IF(R48=6,77777,0*(IF(Q48=7,0,0)))))</f>
        <v>0</v>
      </c>
      <c r="AE46" s="461">
        <f>IF(P48=1,7777,0*(IF(W48=2,77,0)*IF(V48=3,17,0)*IF(U48=4,77,0)*IF(T48=5,777,0)*IF(S48=6,77777,0*(IF(R48=7,0,0)))))</f>
        <v>0</v>
      </c>
      <c r="AF46" s="461">
        <f>IF(O48=1,77777,0*(IF(X48=2,77,0)*IF(W48=3,17,0)*IF(V48=4,77,0)*IF(U48=5,777,0)*IF(T48=6,77777,0*(IF(S48=7,0,0)))))</f>
        <v>0</v>
      </c>
      <c r="AG46" s="464">
        <f>IF(N48=1,Y48,0*(IF(T48=2,5,0)*IF(S48=3,17,0)*IF(R48=4,77,0)*IF(Q48=5,777,0)*IF(P48=6,7777,0*(IF(O48=6,77777,0)))))</f>
        <v>0</v>
      </c>
      <c r="AH46" s="461" t="e">
        <f>IF(AA46=1,5,0*(IF(#REF!=2,77,0)*IF(Y48=3,17,0)*IF(X48=4,77,0)*IF(W48=5,777,0)*IF(V48=6,77777,0*(IF(U48=7,0,0)))))</f>
        <v>#REF!</v>
      </c>
      <c r="AI46" s="461" t="e">
        <f>IF(#REF!=1,17,0*(IF(AA46=2,77,0)*IF(#REF!=3,17,0)*IF(Y48=4,77,0)*IF(X48=5,777,0)*IF(W48=6,77777,0*(IF(V48=7,0,0)))))</f>
        <v>#REF!</v>
      </c>
      <c r="AJ46" s="461" t="e">
        <f>IF(Y48=1,77,0*(IF(AB46=2,77,0)*IF(AA46=3,17,0)*IF(#REF!=4,77,0)*IF(Y48=5,777,0)*IF(X48=6,77777,0*(IF(W48=7,0,0)))))</f>
        <v>#REF!</v>
      </c>
      <c r="AK46" s="461" t="e">
        <f>IF(X48=1,777,0*(IF(AC46=2,77,0)*IF(AB46=3,17,0)*IF(AA46=4,77,0)*IF(#REF!=5,777,0)*IF(Y48=6,77777,0*(IF(X48=7,0,0)))))</f>
        <v>#REF!</v>
      </c>
      <c r="AL46" s="461" t="e">
        <f>IF($P$4=1,Eurojackpot!B46,0*(IF(AD46=2,77,0)*IF(AC46=3,17,0)*IF(AB46=4,77,0)*IF(AA46=5,777,0)*IF(#REF!=6,77777,0*(IF(Y46=7,0,0)))))</f>
        <v>#REF!</v>
      </c>
    </row>
    <row r="47" spans="1:38" ht="15.75" thickBot="1" x14ac:dyDescent="0.3">
      <c r="A47" s="44" t="s">
        <v>28</v>
      </c>
      <c r="B47" s="149">
        <f>$B$7</f>
        <v>8</v>
      </c>
      <c r="C47" s="139">
        <f>$C$7</f>
        <v>33</v>
      </c>
      <c r="D47" s="139">
        <f>$D$7</f>
        <v>35</v>
      </c>
      <c r="E47" s="139">
        <f>$E$7</f>
        <v>36</v>
      </c>
      <c r="F47" s="139">
        <f>$F$7</f>
        <v>37</v>
      </c>
      <c r="G47" s="139">
        <f>$G$7</f>
        <v>3</v>
      </c>
      <c r="H47" s="150">
        <f>$H$7</f>
        <v>7</v>
      </c>
      <c r="I47" s="8">
        <f>$I$42</f>
        <v>2</v>
      </c>
      <c r="J47" s="1">
        <f>$J$42</f>
        <v>3</v>
      </c>
      <c r="K47" s="1">
        <f>$K$42</f>
        <v>16</v>
      </c>
      <c r="L47" s="1">
        <f>$L$42</f>
        <v>33</v>
      </c>
      <c r="M47" s="1">
        <f>$M$42</f>
        <v>46</v>
      </c>
      <c r="N47" s="1">
        <f>$N$42</f>
        <v>2</v>
      </c>
      <c r="O47" s="126">
        <f>$O$42</f>
        <v>10</v>
      </c>
      <c r="P47" s="8">
        <f>COUNTIF(I47:N47,8)</f>
        <v>0</v>
      </c>
      <c r="Q47" s="1">
        <f>COUNTIF(I47:N47,33)</f>
        <v>1</v>
      </c>
      <c r="R47" s="1">
        <f>COUNTIF(I47:N47,35)</f>
        <v>0</v>
      </c>
      <c r="S47" s="1">
        <f>COUNTIF(I47:N47,36)</f>
        <v>0</v>
      </c>
      <c r="T47" s="1">
        <f>COUNTIF(I47:N47,37)</f>
        <v>0</v>
      </c>
      <c r="U47" s="1">
        <f>COUNTIF(N47:O47,3)</f>
        <v>0</v>
      </c>
      <c r="V47" s="126">
        <f>COUNTIF(O47:P47,7)</f>
        <v>0</v>
      </c>
      <c r="W47" s="160">
        <f t="shared" si="27"/>
        <v>1</v>
      </c>
      <c r="X47" s="127">
        <f t="shared" si="28"/>
        <v>0</v>
      </c>
      <c r="Y47" s="457"/>
      <c r="Z47" s="487"/>
      <c r="AA47" s="485">
        <f>IF(T49=1,5,0*(IF(S49=2,77,0)*IF(R49=3,17,0)*IF(Q49=4,77,0)*IF(P49=5,777,0)*IF(O49=6,77777,0*(IF(N49=7,0,0)))))</f>
        <v>0</v>
      </c>
      <c r="AB47" s="463">
        <f>IF(S49=1,17,0*(IF(T49=2,77,0)*IF(S49=3,17,0)*IF(R49=4,77,0)*IF(Q49=5,777,0)*IF(P49=6,77777,0*(IF(O49=7,0,0)))))</f>
        <v>0</v>
      </c>
      <c r="AC47" s="463">
        <f>IF(R49=1,77,0*(IF(U49=2,77,0)*IF(T49=3,17,0)*IF(S49=4,77,0)*IF(R49=5,777,0)*IF(Q49=6,77777,0*(IF(P49=7,0,0)))))</f>
        <v>0</v>
      </c>
      <c r="AD47" s="463">
        <f>IF(Q49=1,777,0*(IF(V49=2,77,0)*IF(U49=3,17,0)*IF(T49=4,77,0)*IF(S49=5,777,0)*IF(R49=6,77777,0*(IF(Q49=7,0,0)))))</f>
        <v>0</v>
      </c>
      <c r="AE47" s="463">
        <f>IF(P49=1,7777,0*(IF(W49=2,77,0)*IF(V49=3,17,0)*IF(U49=4,77,0)*IF(T49=5,777,0)*IF(S49=6,77777,0*(IF(R49=7,0,0)))))</f>
        <v>0</v>
      </c>
      <c r="AF47" s="463">
        <f>IF(O49=1,77777,0*(IF(X49=2,77,0)*IF(W49=3,17,0)*IF(V49=4,77,0)*IF(U49=5,777,0)*IF(T49=6,77777,0*(IF(S49=7,0,0)))))</f>
        <v>0</v>
      </c>
      <c r="AG47" s="465">
        <f>IF(N49=1,Y49,0*(IF(T49=2,5,0)*IF(S49=3,17,0)*IF(R49=4,77,0)*IF(Q49=5,777,0)*IF(P49=6,7777,0*(IF(O49=6,77777,0)))))</f>
        <v>0</v>
      </c>
      <c r="AH47" s="463" t="e">
        <f>IF(AA47=1,5,0*(IF(#REF!=2,77,0)*IF(Y49=3,17,0)*IF(X49=4,77,0)*IF(W49=5,777,0)*IF(V49=6,77777,0*(IF(U49=7,0,0)))))</f>
        <v>#REF!</v>
      </c>
      <c r="AI47" s="463" t="e">
        <f>IF(#REF!=1,17,0*(IF(AA47=2,77,0)*IF(#REF!=3,17,0)*IF(Y49=4,77,0)*IF(X49=5,777,0)*IF(W49=6,77777,0*(IF(V49=7,0,0)))))</f>
        <v>#REF!</v>
      </c>
      <c r="AJ47" s="463" t="e">
        <f>IF(Y49=1,77,0*(IF(AB47=2,77,0)*IF(AA47=3,17,0)*IF(#REF!=4,77,0)*IF(Y49=5,777,0)*IF(X49=6,77777,0*(IF(W49=7,0,0)))))</f>
        <v>#REF!</v>
      </c>
      <c r="AK47" s="463" t="e">
        <f>IF(X49=1,777,0*(IF(AC47=2,77,0)*IF(AB47=3,17,0)*IF(AA47=4,77,0)*IF(#REF!=5,777,0)*IF(Y49=6,77777,0*(IF(X49=7,0,0)))))</f>
        <v>#REF!</v>
      </c>
      <c r="AL47" s="461" t="e">
        <f>IF($P$4=1,Eurojackpot!B47,0*(IF(AD47=2,77,0)*IF(AC47=3,17,0)*IF(AB47=4,77,0)*IF(AA47=5,777,0)*IF(#REF!=6,77777,0*(IF(Y47=7,0,0)))))</f>
        <v>#REF!</v>
      </c>
    </row>
    <row r="48" spans="1:38" ht="15.75" thickBot="1" x14ac:dyDescent="0.3">
      <c r="A48" s="86">
        <v>6</v>
      </c>
      <c r="B48" s="451"/>
      <c r="C48" s="451"/>
      <c r="D48" s="451"/>
      <c r="E48" s="451"/>
      <c r="F48" s="451"/>
      <c r="G48" s="451"/>
      <c r="H48" s="451"/>
      <c r="I48" s="451"/>
      <c r="J48" s="451"/>
      <c r="K48" s="451"/>
      <c r="L48" s="451"/>
      <c r="M48" s="451"/>
      <c r="N48" s="451"/>
      <c r="O48" s="451"/>
      <c r="P48" s="451"/>
      <c r="Q48" s="451"/>
      <c r="R48" s="451"/>
      <c r="S48" s="451"/>
      <c r="T48" s="451"/>
      <c r="U48" s="451"/>
      <c r="V48" s="451"/>
      <c r="W48" s="451"/>
      <c r="X48" s="451"/>
      <c r="Y48" s="453"/>
      <c r="Z48" s="487"/>
      <c r="AA48" s="451"/>
      <c r="AB48" s="451"/>
      <c r="AC48" s="451"/>
      <c r="AD48" s="451"/>
      <c r="AE48" s="451"/>
      <c r="AF48" s="451"/>
      <c r="AG48" s="451"/>
      <c r="AH48" s="451"/>
      <c r="AI48" s="451"/>
      <c r="AJ48" s="451"/>
      <c r="AK48" s="451"/>
      <c r="AL48" s="451"/>
    </row>
    <row r="49" spans="1:38" ht="15.75" thickBot="1" x14ac:dyDescent="0.3">
      <c r="A49" s="81">
        <v>44239</v>
      </c>
      <c r="B49" s="361" t="s">
        <v>0</v>
      </c>
      <c r="C49" s="340"/>
      <c r="D49" s="340"/>
      <c r="E49" s="340"/>
      <c r="F49" s="340"/>
      <c r="G49" s="340"/>
      <c r="H49" s="346"/>
      <c r="I49" s="361" t="s">
        <v>1</v>
      </c>
      <c r="J49" s="340"/>
      <c r="K49" s="340"/>
      <c r="L49" s="340"/>
      <c r="M49" s="340"/>
      <c r="N49" s="340"/>
      <c r="O49" s="346"/>
      <c r="P49" s="361" t="s">
        <v>2</v>
      </c>
      <c r="Q49" s="340"/>
      <c r="R49" s="340"/>
      <c r="S49" s="340"/>
      <c r="T49" s="340"/>
      <c r="U49" s="340"/>
      <c r="V49" s="346"/>
      <c r="W49" s="456" t="s">
        <v>9</v>
      </c>
      <c r="X49" s="454" t="s">
        <v>3</v>
      </c>
      <c r="Y49" s="458" t="s">
        <v>4</v>
      </c>
      <c r="Z49" s="487"/>
      <c r="AA49" s="482" t="s">
        <v>166</v>
      </c>
      <c r="AB49" s="460" t="s">
        <v>167</v>
      </c>
      <c r="AC49" s="460" t="s">
        <v>168</v>
      </c>
      <c r="AD49" s="460" t="s">
        <v>169</v>
      </c>
      <c r="AE49" s="460" t="s">
        <v>170</v>
      </c>
      <c r="AF49" s="460" t="s">
        <v>171</v>
      </c>
      <c r="AG49" s="460" t="s">
        <v>172</v>
      </c>
      <c r="AH49" s="460" t="s">
        <v>173</v>
      </c>
      <c r="AI49" s="460" t="s">
        <v>174</v>
      </c>
      <c r="AJ49" s="460" t="s">
        <v>175</v>
      </c>
      <c r="AK49" s="460" t="s">
        <v>176</v>
      </c>
      <c r="AL49" s="460" t="s">
        <v>177</v>
      </c>
    </row>
    <row r="50" spans="1:38" x14ac:dyDescent="0.25">
      <c r="A50" s="44" t="s">
        <v>23</v>
      </c>
      <c r="B50" s="146">
        <f>$B$2</f>
        <v>3</v>
      </c>
      <c r="C50" s="147">
        <f>$C$2</f>
        <v>6</v>
      </c>
      <c r="D50" s="147">
        <f>$D$2</f>
        <v>15</v>
      </c>
      <c r="E50" s="147">
        <f>$E$2</f>
        <v>20</v>
      </c>
      <c r="F50" s="147">
        <f>$F$2</f>
        <v>22</v>
      </c>
      <c r="G50" s="147">
        <f>$G$2</f>
        <v>4</v>
      </c>
      <c r="H50" s="148">
        <f>$H$2</f>
        <v>8</v>
      </c>
      <c r="I50" s="291">
        <v>15</v>
      </c>
      <c r="J50" s="292">
        <v>18</v>
      </c>
      <c r="K50" s="292">
        <v>24</v>
      </c>
      <c r="L50" s="292">
        <v>27</v>
      </c>
      <c r="M50" s="292">
        <v>44</v>
      </c>
      <c r="N50" s="292">
        <v>2</v>
      </c>
      <c r="O50" s="142">
        <v>7</v>
      </c>
      <c r="P50" s="291">
        <f>COUNTIF(I50:N50,3)</f>
        <v>0</v>
      </c>
      <c r="Q50" s="292">
        <f>COUNTIF(I50:N50,6)</f>
        <v>0</v>
      </c>
      <c r="R50" s="292">
        <f>COUNTIF(I50:N50,15)</f>
        <v>1</v>
      </c>
      <c r="S50" s="292">
        <f>COUNTIF(I50:N50,20)</f>
        <v>0</v>
      </c>
      <c r="T50" s="292">
        <f>COUNTIF(I50:N50,22)</f>
        <v>0</v>
      </c>
      <c r="U50" s="292">
        <f>COUNTIF(N50:O50,4)</f>
        <v>0</v>
      </c>
      <c r="V50" s="142">
        <f>COUNTIF(O50:P50,8)</f>
        <v>0</v>
      </c>
      <c r="W50" s="455">
        <f>SUMIF(P50:T50,1)</f>
        <v>1</v>
      </c>
      <c r="X50" s="455">
        <f>SUMIF(U50:V50,1)</f>
        <v>0</v>
      </c>
      <c r="Y50" s="457"/>
      <c r="Z50" s="487"/>
      <c r="AA50" s="483">
        <f>IF(T50=1,5,0*(IF(S50=2,77,0)*IF(R50=3,17,0)*IF(Q50=4,77,0)*IF(P50=5,777,0)*IF(O50=6,77777,0*(IF(N50=7,0,0)))))</f>
        <v>0</v>
      </c>
      <c r="AB50" s="461">
        <f>IF(S50=1,17,0*(IF(T50=2,77,0)*IF(S50=3,17,0)*IF(R50=4,77,0)*IF(Q50=5,777,0)*IF(P50=6,77777,0*(IF(O50=7,0,0)))))</f>
        <v>0</v>
      </c>
      <c r="AC50" s="461">
        <f>IF(R50=1,77,0*(IF(U50=2,77,0)*IF(T50=3,17,0)*IF(S50=4,77,0)*IF(R50=5,777,0)*IF(Q50=6,77777,0*(IF(P50=7,0,0)))))</f>
        <v>77</v>
      </c>
      <c r="AD50" s="461">
        <f>IF(Q50=1,777,0*(IF(V50=2,77,0)*IF(U50=3,17,0)*IF(T50=4,77,0)*IF(S50=5,777,0)*IF(R50=6,77777,0*(IF(Q50=7,0,0)))))</f>
        <v>0</v>
      </c>
      <c r="AE50" s="461">
        <f>IF(P50=1,7777,0*(IF(W50=2,77,0)*IF(V50=3,17,0)*IF(U50=4,77,0)*IF(T50=5,777,0)*IF(S50=6,77777,0*(IF(R50=7,0,0)))))</f>
        <v>0</v>
      </c>
      <c r="AF50" s="461">
        <f>IF(O50=1,77777,0*(IF(X50=2,77,0)*IF(W50=3,17,0)*IF(V50=4,77,0)*IF(U50=5,777,0)*IF(T50=6,77777,0*(IF(S50=7,0,0)))))</f>
        <v>0</v>
      </c>
      <c r="AG50" s="464">
        <f>IF(N50=1,Y50,0*(IF(T50=2,5,0)*IF(S50=3,17,0)*IF(R50=4,77,0)*IF(Q50=5,777,0)*IF(P50=6,7777,0*(IF(O50=6,77777,0)))))</f>
        <v>0</v>
      </c>
      <c r="AH50" s="461" t="e">
        <f>IF(AA50=1,5,0*(IF(#REF!=2,77,0)*IF(Y50=3,17,0)*IF(X50=4,77,0)*IF(W50=5,777,0)*IF(V50=6,77777,0*(IF(U50=7,0,0)))))</f>
        <v>#REF!</v>
      </c>
      <c r="AI50" s="461" t="e">
        <f>IF(#REF!=1,17,0*(IF(AA50=2,77,0)*IF(#REF!=3,17,0)*IF(Y50=4,77,0)*IF(X50=5,777,0)*IF(W50=6,77777,0*(IF(V50=7,0,0)))))</f>
        <v>#REF!</v>
      </c>
      <c r="AJ50" s="461" t="e">
        <f>IF(Y50=1,77,0*(IF(AB50=2,77,0)*IF(AA50=3,17,0)*IF(#REF!=4,77,0)*IF(Y50=5,777,0)*IF(X50=6,77777,0*(IF(W50=7,0,0)))))</f>
        <v>#REF!</v>
      </c>
      <c r="AK50" s="461" t="e">
        <f>IF(X50=1,777,0*(IF(AC50=2,77,0)*IF(AB50=3,17,0)*IF(AA50=4,77,0)*IF(#REF!=5,777,0)*IF(Y50=6,77777,0*(IF(X50=7,0,0)))))</f>
        <v>#REF!</v>
      </c>
      <c r="AL50" s="461" t="e">
        <f>IF($P$4=1,Eurojackpot!B50,0*(IF(AD50=2,77,0)*IF(AC50=3,17,0)*IF(AB50=4,77,0)*IF(AA50=5,777,0)*IF(#REF!=6,77777,0*(IF(Y50=7,0,0)))))</f>
        <v>#REF!</v>
      </c>
    </row>
    <row r="51" spans="1:38" x14ac:dyDescent="0.25">
      <c r="A51" s="44" t="s">
        <v>24</v>
      </c>
      <c r="B51" s="149">
        <f>$B$3</f>
        <v>15</v>
      </c>
      <c r="C51" s="139">
        <f>$C$3</f>
        <v>17</v>
      </c>
      <c r="D51" s="139">
        <f>$D$3</f>
        <v>27</v>
      </c>
      <c r="E51" s="139">
        <f>$E$3</f>
        <v>33</v>
      </c>
      <c r="F51" s="139">
        <f>$F$3</f>
        <v>50</v>
      </c>
      <c r="G51" s="139">
        <f>$G$3</f>
        <v>1</v>
      </c>
      <c r="H51" s="150">
        <f>$H$3</f>
        <v>2</v>
      </c>
      <c r="I51" s="8">
        <f>$I$42</f>
        <v>2</v>
      </c>
      <c r="J51" s="1">
        <f>$J$42</f>
        <v>3</v>
      </c>
      <c r="K51" s="1">
        <f>$K$42</f>
        <v>16</v>
      </c>
      <c r="L51" s="1">
        <f>$L$42</f>
        <v>33</v>
      </c>
      <c r="M51" s="1">
        <f>$M$42</f>
        <v>46</v>
      </c>
      <c r="N51" s="1">
        <f>$N$42</f>
        <v>2</v>
      </c>
      <c r="O51" s="126">
        <f>$O$42</f>
        <v>10</v>
      </c>
      <c r="P51" s="8">
        <f>COUNTIF(I51:N51,15)</f>
        <v>0</v>
      </c>
      <c r="Q51" s="1">
        <f>COUNTIF(I51:N51,17)</f>
        <v>0</v>
      </c>
      <c r="R51" s="1">
        <f>COUNTIF(I51:N51,27)</f>
        <v>0</v>
      </c>
      <c r="S51" s="1">
        <f>COUNTIF(I51:N51,33)</f>
        <v>1</v>
      </c>
      <c r="T51" s="1">
        <f>COUNTIF(I51:N51,50)</f>
        <v>0</v>
      </c>
      <c r="U51" s="1">
        <f>COUNTIF(N51:O51,1)</f>
        <v>0</v>
      </c>
      <c r="V51" s="126">
        <f>COUNTIF(O51:P51,2)</f>
        <v>0</v>
      </c>
      <c r="W51" s="160">
        <f t="shared" ref="W51:W55" si="31">SUMIF(P51:T51,1)</f>
        <v>1</v>
      </c>
      <c r="X51" s="160">
        <f t="shared" ref="X51:X55" si="32">SUMIF(U51:V51,1)</f>
        <v>0</v>
      </c>
      <c r="Y51" s="457"/>
      <c r="Z51" s="487"/>
      <c r="AA51" s="484"/>
      <c r="AB51" s="462"/>
      <c r="AC51" s="462"/>
      <c r="AD51" s="462"/>
      <c r="AE51" s="462"/>
      <c r="AF51" s="462"/>
      <c r="AG51" s="462"/>
      <c r="AH51" s="462"/>
      <c r="AI51" s="462"/>
      <c r="AJ51" s="462"/>
      <c r="AK51" s="462"/>
      <c r="AL51" s="461" t="e">
        <f>IF($P$4=1,Eurojackpot!B51,0*(IF(AD51=2,77,0)*IF(AC51=3,17,0)*IF(AB51=4,77,0)*IF(AA51=5,777,0)*IF(#REF!=6,77777,0*(IF(Y51=7,0,0)))))</f>
        <v>#REF!</v>
      </c>
    </row>
    <row r="52" spans="1:38" x14ac:dyDescent="0.25">
      <c r="A52" s="44" t="s">
        <v>25</v>
      </c>
      <c r="B52" s="149">
        <f>$B$4</f>
        <v>7</v>
      </c>
      <c r="C52" s="139">
        <f>$C$4</f>
        <v>8</v>
      </c>
      <c r="D52" s="139">
        <f>$D$4</f>
        <v>28</v>
      </c>
      <c r="E52" s="139">
        <f>$E$4</f>
        <v>34</v>
      </c>
      <c r="F52" s="139">
        <f>$F$4</f>
        <v>39</v>
      </c>
      <c r="G52" s="139">
        <f>$G$4</f>
        <v>4</v>
      </c>
      <c r="H52" s="150">
        <f>$H$4</f>
        <v>10</v>
      </c>
      <c r="I52" s="8">
        <f>$I$42</f>
        <v>2</v>
      </c>
      <c r="J52" s="1">
        <f>$J$42</f>
        <v>3</v>
      </c>
      <c r="K52" s="1">
        <f>$K$42</f>
        <v>16</v>
      </c>
      <c r="L52" s="1">
        <f>$L$42</f>
        <v>33</v>
      </c>
      <c r="M52" s="1">
        <f>$M$42</f>
        <v>46</v>
      </c>
      <c r="N52" s="1">
        <f>$N$42</f>
        <v>2</v>
      </c>
      <c r="O52" s="126">
        <f>$O$42</f>
        <v>10</v>
      </c>
      <c r="P52" s="8">
        <f>COUNTIF(I52:N52,7)</f>
        <v>0</v>
      </c>
      <c r="Q52" s="1">
        <f t="shared" ref="Q52" si="33">COUNTIF(I52:N52,8)</f>
        <v>0</v>
      </c>
      <c r="R52" s="1">
        <f>COUNTIF(I52:N52,28)</f>
        <v>0</v>
      </c>
      <c r="S52" s="1">
        <f>COUNTIF(I52:N52,34)</f>
        <v>0</v>
      </c>
      <c r="T52" s="1">
        <f>COUNTIF(I52:N52,39)</f>
        <v>0</v>
      </c>
      <c r="U52" s="1">
        <f t="shared" ref="U52:U53" si="34">COUNTIF(N52:O52,4)</f>
        <v>0</v>
      </c>
      <c r="V52" s="126">
        <f>COUNTIF(O52:P52,10)</f>
        <v>1</v>
      </c>
      <c r="W52" s="160">
        <f t="shared" si="31"/>
        <v>0</v>
      </c>
      <c r="X52" s="160">
        <f t="shared" si="32"/>
        <v>1</v>
      </c>
      <c r="Y52" s="457"/>
      <c r="Z52" s="487"/>
      <c r="AA52" s="483">
        <f>IF(T52=1,5,0*(IF(S52=2,77,0)*IF(R52=3,17,0)*IF(Q52=4,77,0)*IF(P52=5,777,0)*IF(O52=6,77777,0*(IF(N52=7,0,0)))))</f>
        <v>0</v>
      </c>
      <c r="AB52" s="461">
        <f>IF(S52=1,17,0*(IF(T52=2,77,0)*IF(S52=3,17,0)*IF(R52=4,77,0)*IF(Q52=5,777,0)*IF(P52=6,77777,0*(IF(O52=7,0,0)))))</f>
        <v>0</v>
      </c>
      <c r="AC52" s="461">
        <f>IF(R52=1,77,0*(IF(U52=2,77,0)*IF(T52=3,17,0)*IF(S52=4,77,0)*IF(R52=5,777,0)*IF(Q52=6,77777,0*(IF(P52=7,0,0)))))</f>
        <v>0</v>
      </c>
      <c r="AD52" s="461">
        <f>IF(Q52=1,777,0*(IF(V52=2,77,0)*IF(U52=3,17,0)*IF(T52=4,77,0)*IF(S52=5,777,0)*IF(R52=6,77777,0*(IF(Q52=7,0,0)))))</f>
        <v>0</v>
      </c>
      <c r="AE52" s="461">
        <f>IF(P52=1,7777,0*(IF(W52=2,77,0)*IF(V52=3,17,0)*IF(U52=4,77,0)*IF(T52=5,777,0)*IF(S52=6,77777,0*(IF(R52=7,0,0)))))</f>
        <v>0</v>
      </c>
      <c r="AF52" s="461">
        <f>IF(O52=1,77777,0*(IF(X52=2,77,0)*IF(W52=3,17,0)*IF(V52=4,77,0)*IF(U52=5,777,0)*IF(T52=6,77777,0*(IF(S52=7,0,0)))))</f>
        <v>0</v>
      </c>
      <c r="AG52" s="464">
        <f>IF(N52=1,Y52,0*(IF(T52=2,5,0)*IF(S52=3,17,0)*IF(R52=4,77,0)*IF(Q52=5,777,0)*IF(P52=6,7777,0*(IF(O52=6,77777,0)))))</f>
        <v>0</v>
      </c>
      <c r="AH52" s="461" t="e">
        <f>IF(AA52=1,5,0*(IF(#REF!=2,77,0)*IF(Y52=3,17,0)*IF(X52=4,77,0)*IF(W52=5,777,0)*IF(V52=6,77777,0*(IF(U52=7,0,0)))))</f>
        <v>#REF!</v>
      </c>
      <c r="AI52" s="461" t="e">
        <f>IF(#REF!=1,17,0*(IF(AA52=2,77,0)*IF(#REF!=3,17,0)*IF(Y52=4,77,0)*IF(X52=5,777,0)*IF(W52=6,77777,0*(IF(V52=7,0,0)))))</f>
        <v>#REF!</v>
      </c>
      <c r="AJ52" s="461" t="e">
        <f>IF(Y52=1,77,0*(IF(AB52=2,77,0)*IF(AA52=3,17,0)*IF(#REF!=4,77,0)*IF(Y52=5,777,0)*IF(X52=6,77777,0*(IF(W52=7,0,0)))))</f>
        <v>#REF!</v>
      </c>
      <c r="AK52" s="461">
        <f>IF(X52=1,777,0*(IF(AC52=2,77,0)*IF(AB52=3,17,0)*IF(AA52=4,77,0)*IF(#REF!=5,777,0)*IF(Y52=6,77777,0*(IF(X52=7,0,0)))))</f>
        <v>777</v>
      </c>
      <c r="AL52" s="461" t="e">
        <f>IF($P$4=1,Eurojackpot!B52,0*(IF(AD52=2,77,0)*IF(AC52=3,17,0)*IF(AB52=4,77,0)*IF(AA52=5,777,0)*IF(#REF!=6,77777,0*(IF(Y52=7,0,0)))))</f>
        <v>#REF!</v>
      </c>
    </row>
    <row r="53" spans="1:38" x14ac:dyDescent="0.25">
      <c r="A53" s="44" t="s">
        <v>26</v>
      </c>
      <c r="B53" s="149">
        <f>$B$5</f>
        <v>1</v>
      </c>
      <c r="C53" s="139">
        <f>$C$5</f>
        <v>6</v>
      </c>
      <c r="D53" s="139">
        <f>$D$5</f>
        <v>19</v>
      </c>
      <c r="E53" s="139">
        <f>$E$5</f>
        <v>38</v>
      </c>
      <c r="F53" s="139">
        <f>$F$5</f>
        <v>40</v>
      </c>
      <c r="G53" s="139">
        <f>$G$5</f>
        <v>4</v>
      </c>
      <c r="H53" s="150">
        <f>$H$5</f>
        <v>5</v>
      </c>
      <c r="I53" s="8">
        <f>$I$42</f>
        <v>2</v>
      </c>
      <c r="J53" s="1">
        <f>$J$42</f>
        <v>3</v>
      </c>
      <c r="K53" s="1">
        <f>$K$42</f>
        <v>16</v>
      </c>
      <c r="L53" s="1">
        <f>$L$42</f>
        <v>33</v>
      </c>
      <c r="M53" s="1">
        <f>$M$42</f>
        <v>46</v>
      </c>
      <c r="N53" s="1">
        <f>$N$42</f>
        <v>2</v>
      </c>
      <c r="O53" s="126">
        <f>$O$42</f>
        <v>10</v>
      </c>
      <c r="P53" s="8">
        <f>COUNTIF(I53:N53,1)</f>
        <v>0</v>
      </c>
      <c r="Q53" s="1">
        <f>COUNTIF(I53:N53,6)</f>
        <v>0</v>
      </c>
      <c r="R53" s="1">
        <f>COUNTIF(I53:N53,19)</f>
        <v>0</v>
      </c>
      <c r="S53" s="1">
        <f>COUNTIF(I53:N53,38)</f>
        <v>0</v>
      </c>
      <c r="T53" s="1">
        <f>COUNTIF(I53:N53,40)</f>
        <v>0</v>
      </c>
      <c r="U53" s="1">
        <f t="shared" si="34"/>
        <v>0</v>
      </c>
      <c r="V53" s="126">
        <f>COUNTIF(O53:P53,5)</f>
        <v>0</v>
      </c>
      <c r="W53" s="160">
        <f t="shared" si="31"/>
        <v>0</v>
      </c>
      <c r="X53" s="160">
        <f t="shared" si="32"/>
        <v>0</v>
      </c>
      <c r="Y53" s="457"/>
      <c r="Z53" s="487"/>
      <c r="AA53" s="483">
        <f>IF(T54=1,5,0*(IF(S54=2,77,0)*IF(R54=3,17,0)*IF(Q54=4,77,0)*IF(P54=5,777,0)*IF(O54=6,77777,0*(IF(N54=7,0,0)))))</f>
        <v>0</v>
      </c>
      <c r="AB53" s="461">
        <f>IF(S54=1,17,0*(IF(T54=2,77,0)*IF(S54=3,17,0)*IF(R54=4,77,0)*IF(Q54=5,777,0)*IF(P54=6,77777,0*(IF(O54=7,0,0)))))</f>
        <v>0</v>
      </c>
      <c r="AC53" s="461">
        <f>IF(R54=1,77,0*(IF(U54=2,77,0)*IF(T54=3,17,0)*IF(S54=4,77,0)*IF(R54=5,777,0)*IF(Q54=6,77777,0*(IF(P54=7,0,0)))))</f>
        <v>0</v>
      </c>
      <c r="AD53" s="461">
        <f>IF(Q54=1,777,0*(IF(V54=2,77,0)*IF(U54=3,17,0)*IF(T54=4,77,0)*IF(S54=5,777,0)*IF(R54=6,77777,0*(IF(Q54=7,0,0)))))</f>
        <v>0</v>
      </c>
      <c r="AE53" s="461">
        <f>IF(P54=1,7777,0*(IF(W54=2,77,0)*IF(V54=3,17,0)*IF(U54=4,77,0)*IF(T54=5,777,0)*IF(S54=6,77777,0*(IF(R54=7,0,0)))))</f>
        <v>0</v>
      </c>
      <c r="AF53" s="461">
        <f>IF(O54=1,77777,0*(IF(X54=2,77,0)*IF(W54=3,17,0)*IF(V54=4,77,0)*IF(U54=5,777,0)*IF(T54=6,77777,0*(IF(S54=7,0,0)))))</f>
        <v>0</v>
      </c>
      <c r="AG53" s="464">
        <f>IF(N54=1,Y54,0*(IF(T54=2,5,0)*IF(S54=3,17,0)*IF(R54=4,77,0)*IF(Q54=5,777,0)*IF(P54=6,7777,0*(IF(O54=6,77777,0)))))</f>
        <v>0</v>
      </c>
      <c r="AH53" s="461" t="e">
        <f>IF(AA53=1,5,0*(IF(#REF!=2,77,0)*IF(Y54=3,17,0)*IF(X54=4,77,0)*IF(W54=5,777,0)*IF(V54=6,77777,0*(IF(U54=7,0,0)))))</f>
        <v>#REF!</v>
      </c>
      <c r="AI53" s="461" t="e">
        <f>IF(#REF!=1,17,0*(IF(AA53=2,77,0)*IF(#REF!=3,17,0)*IF(Y54=4,77,0)*IF(X54=5,777,0)*IF(W54=6,77777,0*(IF(V54=7,0,0)))))</f>
        <v>#REF!</v>
      </c>
      <c r="AJ53" s="461" t="e">
        <f>IF(Y54=1,77,0*(IF(AB53=2,77,0)*IF(AA53=3,17,0)*IF(#REF!=4,77,0)*IF(Y54=5,777,0)*IF(X54=6,77777,0*(IF(W54=7,0,0)))))</f>
        <v>#REF!</v>
      </c>
      <c r="AK53" s="461" t="e">
        <f>IF(X54=1,777,0*(IF(AC53=2,77,0)*IF(AB53=3,17,0)*IF(AA53=4,77,0)*IF(#REF!=5,777,0)*IF(Y54=6,77777,0*(IF(X54=7,0,0)))))</f>
        <v>#REF!</v>
      </c>
      <c r="AL53" s="461" t="e">
        <f>IF($P$4=1,Eurojackpot!B53,0*(IF(AD53=2,77,0)*IF(AC53=3,17,0)*IF(AB53=4,77,0)*IF(AA53=5,777,0)*IF(#REF!=6,77777,0*(IF(Y53=7,0,0)))))</f>
        <v>#REF!</v>
      </c>
    </row>
    <row r="54" spans="1:38" x14ac:dyDescent="0.25">
      <c r="A54" s="44" t="s">
        <v>27</v>
      </c>
      <c r="B54" s="149">
        <f>$B$6</f>
        <v>10</v>
      </c>
      <c r="C54" s="139">
        <f>$C$6</f>
        <v>25</v>
      </c>
      <c r="D54" s="139">
        <f>$D$6</f>
        <v>26</v>
      </c>
      <c r="E54" s="139">
        <f>$E$6</f>
        <v>29</v>
      </c>
      <c r="F54" s="139">
        <f>$F$6</f>
        <v>35</v>
      </c>
      <c r="G54" s="139">
        <f>$G$6</f>
        <v>6</v>
      </c>
      <c r="H54" s="150">
        <f>$H$6</f>
        <v>9</v>
      </c>
      <c r="I54" s="8">
        <f>$I$42</f>
        <v>2</v>
      </c>
      <c r="J54" s="1">
        <f>$J$42</f>
        <v>3</v>
      </c>
      <c r="K54" s="1">
        <f>$K$42</f>
        <v>16</v>
      </c>
      <c r="L54" s="1">
        <f>$L$42</f>
        <v>33</v>
      </c>
      <c r="M54" s="1">
        <f>$M$42</f>
        <v>46</v>
      </c>
      <c r="N54" s="1">
        <f>$N$42</f>
        <v>2</v>
      </c>
      <c r="O54" s="126">
        <f>$O$42</f>
        <v>10</v>
      </c>
      <c r="P54" s="8">
        <f>COUNTIF(I54:N54,10)</f>
        <v>0</v>
      </c>
      <c r="Q54" s="1">
        <f>COUNTIF(I54:N54,25)</f>
        <v>0</v>
      </c>
      <c r="R54" s="1">
        <f>COUNTIF(I54:N54,26)</f>
        <v>0</v>
      </c>
      <c r="S54" s="1">
        <f>COUNTIF(I54:N54,29)</f>
        <v>0</v>
      </c>
      <c r="T54" s="1">
        <f>COUNTIF(I54:N54,35)</f>
        <v>0</v>
      </c>
      <c r="U54" s="1">
        <f>COUNTIF(N54:O54,6)</f>
        <v>0</v>
      </c>
      <c r="V54" s="126">
        <f>COUNTIF(O54:P54,9)</f>
        <v>0</v>
      </c>
      <c r="W54" s="160">
        <f t="shared" si="31"/>
        <v>0</v>
      </c>
      <c r="X54" s="160">
        <f t="shared" si="32"/>
        <v>0</v>
      </c>
      <c r="Y54" s="457"/>
      <c r="Z54" s="487"/>
      <c r="AA54" s="483">
        <f>IF(T56=1,5,0*(IF(S56=2,77,0)*IF(R56=3,17,0)*IF(Q56=4,77,0)*IF(P56=5,777,0)*IF(O56=6,77777,0*(IF(N56=7,0,0)))))</f>
        <v>0</v>
      </c>
      <c r="AB54" s="461">
        <f>IF(S56=1,17,0*(IF(T56=2,77,0)*IF(S56=3,17,0)*IF(R56=4,77,0)*IF(Q56=5,777,0)*IF(P56=6,77777,0*(IF(O56=7,0,0)))))</f>
        <v>0</v>
      </c>
      <c r="AC54" s="461">
        <f>IF(R56=1,77,0*(IF(U56=2,77,0)*IF(T56=3,17,0)*IF(S56=4,77,0)*IF(R56=5,777,0)*IF(Q56=6,77777,0*(IF(P56=7,0,0)))))</f>
        <v>0</v>
      </c>
      <c r="AD54" s="461">
        <f>IF(Q56=1,777,0*(IF(V56=2,77,0)*IF(U56=3,17,0)*IF(T56=4,77,0)*IF(S56=5,777,0)*IF(R56=6,77777,0*(IF(Q56=7,0,0)))))</f>
        <v>0</v>
      </c>
      <c r="AE54" s="461">
        <f>IF(P56=1,7777,0*(IF(W56=2,77,0)*IF(V56=3,17,0)*IF(U56=4,77,0)*IF(T56=5,777,0)*IF(S56=6,77777,0*(IF(R56=7,0,0)))))</f>
        <v>0</v>
      </c>
      <c r="AF54" s="461">
        <f>IF(O56=1,77777,0*(IF(X56=2,77,0)*IF(W56=3,17,0)*IF(V56=4,77,0)*IF(U56=5,777,0)*IF(T56=6,77777,0*(IF(S56=7,0,0)))))</f>
        <v>0</v>
      </c>
      <c r="AG54" s="464">
        <f>IF(N56=1,Y56,0*(IF(T56=2,5,0)*IF(S56=3,17,0)*IF(R56=4,77,0)*IF(Q56=5,777,0)*IF(P56=6,7777,0*(IF(O56=6,77777,0)))))</f>
        <v>0</v>
      </c>
      <c r="AH54" s="461" t="e">
        <f>IF(AA54=1,5,0*(IF(#REF!=2,77,0)*IF(Y56=3,17,0)*IF(X56=4,77,0)*IF(W56=5,777,0)*IF(V56=6,77777,0*(IF(U56=7,0,0)))))</f>
        <v>#REF!</v>
      </c>
      <c r="AI54" s="461" t="e">
        <f>IF(#REF!=1,17,0*(IF(AA54=2,77,0)*IF(#REF!=3,17,0)*IF(Y56=4,77,0)*IF(X56=5,777,0)*IF(W56=6,77777,0*(IF(V56=7,0,0)))))</f>
        <v>#REF!</v>
      </c>
      <c r="AJ54" s="461" t="e">
        <f>IF(Y56=1,77,0*(IF(AB54=2,77,0)*IF(AA54=3,17,0)*IF(#REF!=4,77,0)*IF(Y56=5,777,0)*IF(X56=6,77777,0*(IF(W56=7,0,0)))))</f>
        <v>#REF!</v>
      </c>
      <c r="AK54" s="461" t="e">
        <f>IF(X56=1,777,0*(IF(AC54=2,77,0)*IF(AB54=3,17,0)*IF(AA54=4,77,0)*IF(#REF!=5,777,0)*IF(Y56=6,77777,0*(IF(X56=7,0,0)))))</f>
        <v>#REF!</v>
      </c>
      <c r="AL54" s="461" t="e">
        <f>IF($P$4=1,Eurojackpot!B54,0*(IF(AD54=2,77,0)*IF(AC54=3,17,0)*IF(AB54=4,77,0)*IF(AA54=5,777,0)*IF(#REF!=6,77777,0*(IF(Y54=7,0,0)))))</f>
        <v>#REF!</v>
      </c>
    </row>
    <row r="55" spans="1:38" ht="15.75" thickBot="1" x14ac:dyDescent="0.3">
      <c r="A55" s="44" t="s">
        <v>28</v>
      </c>
      <c r="B55" s="149">
        <f>$B$7</f>
        <v>8</v>
      </c>
      <c r="C55" s="139">
        <f>$C$7</f>
        <v>33</v>
      </c>
      <c r="D55" s="139">
        <f>$D$7</f>
        <v>35</v>
      </c>
      <c r="E55" s="139">
        <f>$E$7</f>
        <v>36</v>
      </c>
      <c r="F55" s="139">
        <f>$F$7</f>
        <v>37</v>
      </c>
      <c r="G55" s="139">
        <f>$G$7</f>
        <v>3</v>
      </c>
      <c r="H55" s="150">
        <f>$H$7</f>
        <v>7</v>
      </c>
      <c r="I55" s="8">
        <f>$I$42</f>
        <v>2</v>
      </c>
      <c r="J55" s="1">
        <f>$J$42</f>
        <v>3</v>
      </c>
      <c r="K55" s="1">
        <f>$K$42</f>
        <v>16</v>
      </c>
      <c r="L55" s="1">
        <f>$L$42</f>
        <v>33</v>
      </c>
      <c r="M55" s="1">
        <f>$M$42</f>
        <v>46</v>
      </c>
      <c r="N55" s="1">
        <f>$N$42</f>
        <v>2</v>
      </c>
      <c r="O55" s="126">
        <f>$O$42</f>
        <v>10</v>
      </c>
      <c r="P55" s="8">
        <f>COUNTIF(I55:N55,8)</f>
        <v>0</v>
      </c>
      <c r="Q55" s="1">
        <f>COUNTIF(I55:N55,33)</f>
        <v>1</v>
      </c>
      <c r="R55" s="1">
        <f>COUNTIF(I55:N55,35)</f>
        <v>0</v>
      </c>
      <c r="S55" s="1">
        <f>COUNTIF(I55:N55,36)</f>
        <v>0</v>
      </c>
      <c r="T55" s="1">
        <f>COUNTIF(I55:N55,37)</f>
        <v>0</v>
      </c>
      <c r="U55" s="1">
        <f>COUNTIF(N55:O55,3)</f>
        <v>0</v>
      </c>
      <c r="V55" s="126">
        <f>COUNTIF(O55:P55,7)</f>
        <v>0</v>
      </c>
      <c r="W55" s="160">
        <f t="shared" si="31"/>
        <v>1</v>
      </c>
      <c r="X55" s="160">
        <f t="shared" si="32"/>
        <v>0</v>
      </c>
      <c r="Y55" s="459"/>
      <c r="Z55" s="487"/>
      <c r="AA55" s="485">
        <f>IF(T57=1,5,0*(IF(S57=2,77,0)*IF(R57=3,17,0)*IF(Q57=4,77,0)*IF(P57=5,777,0)*IF(O57=6,77777,0*(IF(N57=7,0,0)))))</f>
        <v>0</v>
      </c>
      <c r="AB55" s="463">
        <f>IF(S57=1,17,0*(IF(T57=2,77,0)*IF(S57=3,17,0)*IF(R57=4,77,0)*IF(Q57=5,777,0)*IF(P57=6,77777,0*(IF(O57=7,0,0)))))</f>
        <v>0</v>
      </c>
      <c r="AC55" s="463">
        <f>IF(R57=1,77,0*(IF(U57=2,77,0)*IF(T57=3,17,0)*IF(S57=4,77,0)*IF(R57=5,777,0)*IF(Q57=6,77777,0*(IF(P57=7,0,0)))))</f>
        <v>0</v>
      </c>
      <c r="AD55" s="463">
        <f>IF(Q57=1,777,0*(IF(V57=2,77,0)*IF(U57=3,17,0)*IF(T57=4,77,0)*IF(S57=5,777,0)*IF(R57=6,77777,0*(IF(Q57=7,0,0)))))</f>
        <v>0</v>
      </c>
      <c r="AE55" s="463">
        <f>IF(P57=1,7777,0*(IF(W57=2,77,0)*IF(V57=3,17,0)*IF(U57=4,77,0)*IF(T57=5,777,0)*IF(S57=6,77777,0*(IF(R57=7,0,0)))))</f>
        <v>0</v>
      </c>
      <c r="AF55" s="463">
        <f>IF(O57=1,77777,0*(IF(X57=2,77,0)*IF(W57=3,17,0)*IF(V57=4,77,0)*IF(U57=5,777,0)*IF(T57=6,77777,0*(IF(S57=7,0,0)))))</f>
        <v>0</v>
      </c>
      <c r="AG55" s="465">
        <f>IF(N57=1,Y57,0*(IF(T57=2,5,0)*IF(S57=3,17,0)*IF(R57=4,77,0)*IF(Q57=5,777,0)*IF(P57=6,7777,0*(IF(O57=6,77777,0)))))</f>
        <v>0</v>
      </c>
      <c r="AH55" s="463" t="e">
        <f>IF(AA55=1,5,0*(IF(#REF!=2,77,0)*IF(Y57=3,17,0)*IF(X57=4,77,0)*IF(W57=5,777,0)*IF(V57=6,77777,0*(IF(U57=7,0,0)))))</f>
        <v>#REF!</v>
      </c>
      <c r="AI55" s="463" t="e">
        <f>IF(#REF!=1,17,0*(IF(AA55=2,77,0)*IF(#REF!=3,17,0)*IF(Y57=4,77,0)*IF(X57=5,777,0)*IF(W57=6,77777,0*(IF(V57=7,0,0)))))</f>
        <v>#REF!</v>
      </c>
      <c r="AJ55" s="463" t="e">
        <f>IF(Y57=1,77,0*(IF(AB55=2,77,0)*IF(AA55=3,17,0)*IF(#REF!=4,77,0)*IF(Y57=5,777,0)*IF(X57=6,77777,0*(IF(W57=7,0,0)))))</f>
        <v>#REF!</v>
      </c>
      <c r="AK55" s="463" t="e">
        <f>IF(X57=1,777,0*(IF(AC55=2,77,0)*IF(AB55=3,17,0)*IF(AA55=4,77,0)*IF(#REF!=5,777,0)*IF(Y57=6,77777,0*(IF(X57=7,0,0)))))</f>
        <v>#REF!</v>
      </c>
      <c r="AL55" s="461" t="e">
        <f>IF($P$4=1,Eurojackpot!B55,0*(IF(AD55=2,77,0)*IF(AC55=3,17,0)*IF(AB55=4,77,0)*IF(AA55=5,777,0)*IF(#REF!=6,77777,0*(IF(Y55=7,0,0)))))</f>
        <v>#REF!</v>
      </c>
    </row>
    <row r="56" spans="1:38" ht="15.75" thickBot="1" x14ac:dyDescent="0.3">
      <c r="A56" s="81">
        <v>44246</v>
      </c>
      <c r="B56" s="337" t="s">
        <v>0</v>
      </c>
      <c r="C56" s="338"/>
      <c r="D56" s="338"/>
      <c r="E56" s="338"/>
      <c r="F56" s="338"/>
      <c r="G56" s="338"/>
      <c r="H56" s="339"/>
      <c r="I56" s="337" t="s">
        <v>1</v>
      </c>
      <c r="J56" s="338"/>
      <c r="K56" s="338"/>
      <c r="L56" s="338"/>
      <c r="M56" s="338"/>
      <c r="N56" s="338"/>
      <c r="O56" s="338"/>
      <c r="P56" s="337" t="s">
        <v>2</v>
      </c>
      <c r="Q56" s="338"/>
      <c r="R56" s="338"/>
      <c r="S56" s="338"/>
      <c r="T56" s="338"/>
      <c r="U56" s="338"/>
      <c r="V56" s="338"/>
      <c r="W56" s="456" t="s">
        <v>9</v>
      </c>
      <c r="X56" s="454" t="s">
        <v>3</v>
      </c>
      <c r="Y56" s="458" t="s">
        <v>4</v>
      </c>
      <c r="Z56" s="487"/>
      <c r="AA56" s="482" t="s">
        <v>166</v>
      </c>
      <c r="AB56" s="460" t="s">
        <v>167</v>
      </c>
      <c r="AC56" s="460" t="s">
        <v>168</v>
      </c>
      <c r="AD56" s="460" t="s">
        <v>169</v>
      </c>
      <c r="AE56" s="460" t="s">
        <v>170</v>
      </c>
      <c r="AF56" s="460" t="s">
        <v>171</v>
      </c>
      <c r="AG56" s="460" t="s">
        <v>172</v>
      </c>
      <c r="AH56" s="460" t="s">
        <v>173</v>
      </c>
      <c r="AI56" s="460" t="s">
        <v>174</v>
      </c>
      <c r="AJ56" s="460" t="s">
        <v>175</v>
      </c>
      <c r="AK56" s="460" t="s">
        <v>176</v>
      </c>
      <c r="AL56" s="460" t="s">
        <v>177</v>
      </c>
    </row>
    <row r="57" spans="1:38" x14ac:dyDescent="0.25">
      <c r="A57" s="44" t="s">
        <v>23</v>
      </c>
      <c r="B57" s="146">
        <f>$B$2</f>
        <v>3</v>
      </c>
      <c r="C57" s="147">
        <f>$C$2</f>
        <v>6</v>
      </c>
      <c r="D57" s="147">
        <f>$D$2</f>
        <v>15</v>
      </c>
      <c r="E57" s="147">
        <f>$E$2</f>
        <v>20</v>
      </c>
      <c r="F57" s="147">
        <f>$F$2</f>
        <v>22</v>
      </c>
      <c r="G57" s="147">
        <f>$G$2</f>
        <v>4</v>
      </c>
      <c r="H57" s="148">
        <f>$H$2</f>
        <v>8</v>
      </c>
      <c r="I57" s="136">
        <v>27</v>
      </c>
      <c r="J57" s="141">
        <v>35</v>
      </c>
      <c r="K57" s="141">
        <v>36</v>
      </c>
      <c r="L57" s="141">
        <v>38</v>
      </c>
      <c r="M57" s="141">
        <v>41</v>
      </c>
      <c r="N57" s="141">
        <v>5</v>
      </c>
      <c r="O57" s="142">
        <v>7</v>
      </c>
      <c r="P57" s="136">
        <f>COUNTIF(I57:N57,3)</f>
        <v>0</v>
      </c>
      <c r="Q57" s="141">
        <f>COUNTIF(I57:N57,6)</f>
        <v>0</v>
      </c>
      <c r="R57" s="141">
        <f>COUNTIF(I57:N57,15)</f>
        <v>0</v>
      </c>
      <c r="S57" s="141">
        <f>COUNTIF(I57:N57,20)</f>
        <v>0</v>
      </c>
      <c r="T57" s="141">
        <f>COUNTIF(I57:N57,22)</f>
        <v>0</v>
      </c>
      <c r="U57" s="141">
        <f>COUNTIF(N57:O57,4)</f>
        <v>0</v>
      </c>
      <c r="V57" s="142">
        <f>COUNTIF(O57:P57,8)</f>
        <v>0</v>
      </c>
      <c r="W57" s="455">
        <f>SUMIF(P57:T57,1)</f>
        <v>0</v>
      </c>
      <c r="X57" s="455">
        <f>SUMIF(U57:V57,1)</f>
        <v>0</v>
      </c>
      <c r="Y57" s="457"/>
      <c r="Z57" s="487"/>
      <c r="AA57" s="483">
        <f>IF(T57=1,5,0*(IF(S57=2,77,0)*IF(R57=3,17,0)*IF(Q57=4,77,0)*IF(P57=5,777,0)*IF(O57=6,77777,0*(IF(N57=7,0,0)))))</f>
        <v>0</v>
      </c>
      <c r="AB57" s="461">
        <f>IF(S57=1,17,0*(IF(T57=2,77,0)*IF(S57=3,17,0)*IF(R57=4,77,0)*IF(Q57=5,777,0)*IF(P57=6,77777,0*(IF(O57=7,0,0)))))</f>
        <v>0</v>
      </c>
      <c r="AC57" s="461">
        <f>IF(R57=1,77,0*(IF(U57=2,77,0)*IF(T57=3,17,0)*IF(S57=4,77,0)*IF(R57=5,777,0)*IF(Q57=6,77777,0*(IF(P57=7,0,0)))))</f>
        <v>0</v>
      </c>
      <c r="AD57" s="461">
        <f>IF(Q57=1,777,0*(IF(V57=2,77,0)*IF(U57=3,17,0)*IF(T57=4,77,0)*IF(S57=5,777,0)*IF(R57=6,77777,0*(IF(Q57=7,0,0)))))</f>
        <v>0</v>
      </c>
      <c r="AE57" s="461">
        <f>IF(P57=1,7777,0*(IF(W57=2,77,0)*IF(V57=3,17,0)*IF(U57=4,77,0)*IF(T57=5,777,0)*IF(S57=6,77777,0*(IF(R57=7,0,0)))))</f>
        <v>0</v>
      </c>
      <c r="AF57" s="461">
        <f>IF(O57=1,77777,0*(IF(X57=2,77,0)*IF(W57=3,17,0)*IF(V57=4,77,0)*IF(U57=5,777,0)*IF(T57=6,77777,0*(IF(S57=7,0,0)))))</f>
        <v>0</v>
      </c>
      <c r="AG57" s="464">
        <f>IF(N57=1,Y57,0*(IF(T57=2,5,0)*IF(S57=3,17,0)*IF(R57=4,77,0)*IF(Q57=5,777,0)*IF(P57=6,7777,0*(IF(O57=6,77777,0)))))</f>
        <v>0</v>
      </c>
      <c r="AH57" s="461" t="e">
        <f>IF(AA57=1,5,0*(IF(#REF!=2,77,0)*IF(Y57=3,17,0)*IF(X57=4,77,0)*IF(W57=5,777,0)*IF(V57=6,77777,0*(IF(U57=7,0,0)))))</f>
        <v>#REF!</v>
      </c>
      <c r="AI57" s="461" t="e">
        <f>IF(#REF!=1,17,0*(IF(AA57=2,77,0)*IF(#REF!=3,17,0)*IF(Y57=4,77,0)*IF(X57=5,777,0)*IF(W57=6,77777,0*(IF(V57=7,0,0)))))</f>
        <v>#REF!</v>
      </c>
      <c r="AJ57" s="461" t="e">
        <f>IF(Y57=1,77,0*(IF(AB57=2,77,0)*IF(AA57=3,17,0)*IF(#REF!=4,77,0)*IF(Y57=5,777,0)*IF(X57=6,77777,0*(IF(W57=7,0,0)))))</f>
        <v>#REF!</v>
      </c>
      <c r="AK57" s="461" t="e">
        <f>IF(X57=1,777,0*(IF(AC57=2,77,0)*IF(AB57=3,17,0)*IF(AA57=4,77,0)*IF(#REF!=5,777,0)*IF(Y57=6,77777,0*(IF(X57=7,0,0)))))</f>
        <v>#REF!</v>
      </c>
      <c r="AL57" s="461" t="e">
        <f>IF($P$4=1,Eurojackpot!B57,0*(IF(AD57=2,77,0)*IF(AC57=3,17,0)*IF(AB57=4,77,0)*IF(AA57=5,777,0)*IF(#REF!=6,77777,0*(IF(Y57=7,0,0)))))</f>
        <v>#REF!</v>
      </c>
    </row>
    <row r="58" spans="1:38" x14ac:dyDescent="0.25">
      <c r="A58" s="44" t="s">
        <v>24</v>
      </c>
      <c r="B58" s="149">
        <f>$B$3</f>
        <v>15</v>
      </c>
      <c r="C58" s="139">
        <f>$C$3</f>
        <v>17</v>
      </c>
      <c r="D58" s="139">
        <f>$D$3</f>
        <v>27</v>
      </c>
      <c r="E58" s="139">
        <f>$E$3</f>
        <v>33</v>
      </c>
      <c r="F58" s="139">
        <f>$F$3</f>
        <v>50</v>
      </c>
      <c r="G58" s="139">
        <f>$G$3</f>
        <v>1</v>
      </c>
      <c r="H58" s="150">
        <f>$H$3</f>
        <v>2</v>
      </c>
      <c r="I58" s="8">
        <f>$I$57</f>
        <v>27</v>
      </c>
      <c r="J58" s="1">
        <f>$J$57</f>
        <v>35</v>
      </c>
      <c r="K58" s="1">
        <f>$K$57</f>
        <v>36</v>
      </c>
      <c r="L58" s="1">
        <f>$L$57</f>
        <v>38</v>
      </c>
      <c r="M58" s="1">
        <f>$M$57</f>
        <v>41</v>
      </c>
      <c r="N58" s="1">
        <f>$N$57</f>
        <v>5</v>
      </c>
      <c r="O58" s="126">
        <f>$O$57</f>
        <v>7</v>
      </c>
      <c r="P58" s="8">
        <f>COUNTIF(I58:N58,15)</f>
        <v>0</v>
      </c>
      <c r="Q58" s="1">
        <f>COUNTIF(I58:N58,17)</f>
        <v>0</v>
      </c>
      <c r="R58" s="1">
        <f>COUNTIF(I58:N58,27)</f>
        <v>1</v>
      </c>
      <c r="S58" s="1">
        <f>COUNTIF(I58:N58,33)</f>
        <v>0</v>
      </c>
      <c r="T58" s="1">
        <f>COUNTIF(I58:N58,50)</f>
        <v>0</v>
      </c>
      <c r="U58" s="1">
        <f>COUNTIF(N58:O58,1)</f>
        <v>0</v>
      </c>
      <c r="V58" s="126">
        <f>COUNTIF(O58:P58,2)</f>
        <v>0</v>
      </c>
      <c r="W58" s="160">
        <f t="shared" ref="W58:W62" si="35">SUMIF(P58:T58,1)</f>
        <v>1</v>
      </c>
      <c r="X58" s="160">
        <f t="shared" ref="X58:X62" si="36">SUMIF(U58:V58,1)</f>
        <v>0</v>
      </c>
      <c r="Y58" s="457"/>
      <c r="Z58" s="487"/>
      <c r="AA58" s="484"/>
      <c r="AB58" s="462"/>
      <c r="AC58" s="462"/>
      <c r="AD58" s="462"/>
      <c r="AE58" s="462"/>
      <c r="AF58" s="462"/>
      <c r="AG58" s="462"/>
      <c r="AH58" s="462"/>
      <c r="AI58" s="462"/>
      <c r="AJ58" s="462"/>
      <c r="AK58" s="462"/>
      <c r="AL58" s="461" t="e">
        <f>IF($P$4=1,Eurojackpot!B58,0*(IF(AD58=2,77,0)*IF(AC58=3,17,0)*IF(AB58=4,77,0)*IF(AA58=5,777,0)*IF(#REF!=6,77777,0*(IF(Y58=7,0,0)))))</f>
        <v>#REF!</v>
      </c>
    </row>
    <row r="59" spans="1:38" x14ac:dyDescent="0.25">
      <c r="A59" s="44" t="s">
        <v>25</v>
      </c>
      <c r="B59" s="149">
        <f>$B$4</f>
        <v>7</v>
      </c>
      <c r="C59" s="139">
        <f>$C$4</f>
        <v>8</v>
      </c>
      <c r="D59" s="139">
        <f>$D$4</f>
        <v>28</v>
      </c>
      <c r="E59" s="139">
        <f>$E$4</f>
        <v>34</v>
      </c>
      <c r="F59" s="139">
        <f>$F$4</f>
        <v>39</v>
      </c>
      <c r="G59" s="139">
        <f>$G$4</f>
        <v>4</v>
      </c>
      <c r="H59" s="150">
        <f>$H$4</f>
        <v>10</v>
      </c>
      <c r="I59" s="8">
        <f>$I$57</f>
        <v>27</v>
      </c>
      <c r="J59" s="1">
        <f>$J$57</f>
        <v>35</v>
      </c>
      <c r="K59" s="1">
        <f>$K$57</f>
        <v>36</v>
      </c>
      <c r="L59" s="1">
        <f>$L$57</f>
        <v>38</v>
      </c>
      <c r="M59" s="1">
        <f>$M$57</f>
        <v>41</v>
      </c>
      <c r="N59" s="1">
        <f>$N$57</f>
        <v>5</v>
      </c>
      <c r="O59" s="126">
        <f>$O$57</f>
        <v>7</v>
      </c>
      <c r="P59" s="8">
        <f>COUNTIF(I59:N59,7)</f>
        <v>0</v>
      </c>
      <c r="Q59" s="1">
        <f t="shared" ref="Q59" si="37">COUNTIF(I59:N59,8)</f>
        <v>0</v>
      </c>
      <c r="R59" s="1">
        <f>COUNTIF(I59:N59,28)</f>
        <v>0</v>
      </c>
      <c r="S59" s="1">
        <f>COUNTIF(I59:N59,34)</f>
        <v>0</v>
      </c>
      <c r="T59" s="1">
        <f>COUNTIF(I59:N59,39)</f>
        <v>0</v>
      </c>
      <c r="U59" s="1">
        <f t="shared" ref="U59:U60" si="38">COUNTIF(N59:O59,4)</f>
        <v>0</v>
      </c>
      <c r="V59" s="126">
        <f>COUNTIF(O59:P59,10)</f>
        <v>0</v>
      </c>
      <c r="W59" s="160">
        <f t="shared" si="35"/>
        <v>0</v>
      </c>
      <c r="X59" s="160">
        <f t="shared" si="36"/>
        <v>0</v>
      </c>
      <c r="Y59" s="457"/>
      <c r="Z59" s="487"/>
      <c r="AA59" s="483">
        <f>IF(T59=1,5,0*(IF(S59=2,77,0)*IF(R59=3,17,0)*IF(Q59=4,77,0)*IF(P59=5,777,0)*IF(O59=6,77777,0*(IF(N59=7,0,0)))))</f>
        <v>0</v>
      </c>
      <c r="AB59" s="461">
        <f>IF(S59=1,17,0*(IF(T59=2,77,0)*IF(S59=3,17,0)*IF(R59=4,77,0)*IF(Q59=5,777,0)*IF(P59=6,77777,0*(IF(O59=7,0,0)))))</f>
        <v>0</v>
      </c>
      <c r="AC59" s="461">
        <f>IF(R59=1,77,0*(IF(U59=2,77,0)*IF(T59=3,17,0)*IF(S59=4,77,0)*IF(R59=5,777,0)*IF(Q59=6,77777,0*(IF(P59=7,0,0)))))</f>
        <v>0</v>
      </c>
      <c r="AD59" s="461">
        <f>IF(Q59=1,777,0*(IF(V59=2,77,0)*IF(U59=3,17,0)*IF(T59=4,77,0)*IF(S59=5,777,0)*IF(R59=6,77777,0*(IF(Q59=7,0,0)))))</f>
        <v>0</v>
      </c>
      <c r="AE59" s="461">
        <f>IF(P59=1,7777,0*(IF(W59=2,77,0)*IF(V59=3,17,0)*IF(U59=4,77,0)*IF(T59=5,777,0)*IF(S59=6,77777,0*(IF(R59=7,0,0)))))</f>
        <v>0</v>
      </c>
      <c r="AF59" s="461">
        <f>IF(O59=1,77777,0*(IF(X59=2,77,0)*IF(W59=3,17,0)*IF(V59=4,77,0)*IF(U59=5,777,0)*IF(T59=6,77777,0*(IF(S59=7,0,0)))))</f>
        <v>0</v>
      </c>
      <c r="AG59" s="464">
        <f>IF(N59=1,Y59,0*(IF(T59=2,5,0)*IF(S59=3,17,0)*IF(R59=4,77,0)*IF(Q59=5,777,0)*IF(P59=6,7777,0*(IF(O59=6,77777,0)))))</f>
        <v>0</v>
      </c>
      <c r="AH59" s="461" t="e">
        <f>IF(AA59=1,5,0*(IF(#REF!=2,77,0)*IF(Y59=3,17,0)*IF(X59=4,77,0)*IF(W59=5,777,0)*IF(V59=6,77777,0*(IF(U59=7,0,0)))))</f>
        <v>#REF!</v>
      </c>
      <c r="AI59" s="461" t="e">
        <f>IF(#REF!=1,17,0*(IF(AA59=2,77,0)*IF(#REF!=3,17,0)*IF(Y59=4,77,0)*IF(X59=5,777,0)*IF(W59=6,77777,0*(IF(V59=7,0,0)))))</f>
        <v>#REF!</v>
      </c>
      <c r="AJ59" s="461" t="e">
        <f>IF(Y59=1,77,0*(IF(AB59=2,77,0)*IF(AA59=3,17,0)*IF(#REF!=4,77,0)*IF(Y59=5,777,0)*IF(X59=6,77777,0*(IF(W59=7,0,0)))))</f>
        <v>#REF!</v>
      </c>
      <c r="AK59" s="461" t="e">
        <f>IF(X59=1,777,0*(IF(AC59=2,77,0)*IF(AB59=3,17,0)*IF(AA59=4,77,0)*IF(#REF!=5,777,0)*IF(Y59=6,77777,0*(IF(X59=7,0,0)))))</f>
        <v>#REF!</v>
      </c>
      <c r="AL59" s="461" t="e">
        <f>IF($P$4=1,Eurojackpot!B59,0*(IF(AD59=2,77,0)*IF(AC59=3,17,0)*IF(AB59=4,77,0)*IF(AA59=5,777,0)*IF(#REF!=6,77777,0*(IF(Y59=7,0,0)))))</f>
        <v>#REF!</v>
      </c>
    </row>
    <row r="60" spans="1:38" x14ac:dyDescent="0.25">
      <c r="A60" s="44" t="s">
        <v>26</v>
      </c>
      <c r="B60" s="149">
        <f>$B$5</f>
        <v>1</v>
      </c>
      <c r="C60" s="139">
        <f>$C$5</f>
        <v>6</v>
      </c>
      <c r="D60" s="139">
        <f>$D$5</f>
        <v>19</v>
      </c>
      <c r="E60" s="139">
        <f>$E$5</f>
        <v>38</v>
      </c>
      <c r="F60" s="139">
        <f>$F$5</f>
        <v>40</v>
      </c>
      <c r="G60" s="139">
        <f>$G$5</f>
        <v>4</v>
      </c>
      <c r="H60" s="150">
        <f>$H$5</f>
        <v>5</v>
      </c>
      <c r="I60" s="8">
        <f>$I$57</f>
        <v>27</v>
      </c>
      <c r="J60" s="1">
        <f>$J$57</f>
        <v>35</v>
      </c>
      <c r="K60" s="1">
        <f>$K$57</f>
        <v>36</v>
      </c>
      <c r="L60" s="1">
        <f>$L$57</f>
        <v>38</v>
      </c>
      <c r="M60" s="1">
        <f>$M$57</f>
        <v>41</v>
      </c>
      <c r="N60" s="1">
        <f>$N$57</f>
        <v>5</v>
      </c>
      <c r="O60" s="126">
        <f>$O$57</f>
        <v>7</v>
      </c>
      <c r="P60" s="8">
        <f>COUNTIF(I60:N60,1)</f>
        <v>0</v>
      </c>
      <c r="Q60" s="1">
        <f>COUNTIF(I60:N60,6)</f>
        <v>0</v>
      </c>
      <c r="R60" s="1">
        <f>COUNTIF(I60:N60,19)</f>
        <v>0</v>
      </c>
      <c r="S60" s="1">
        <f>COUNTIF(I60:N60,38)</f>
        <v>1</v>
      </c>
      <c r="T60" s="1">
        <f>COUNTIF(I60:N60,40)</f>
        <v>0</v>
      </c>
      <c r="U60" s="1">
        <f t="shared" si="38"/>
        <v>0</v>
      </c>
      <c r="V60" s="126">
        <f>COUNTIF(O60:P60,5)</f>
        <v>0</v>
      </c>
      <c r="W60" s="160">
        <f t="shared" si="35"/>
        <v>1</v>
      </c>
      <c r="X60" s="160">
        <f t="shared" si="36"/>
        <v>0</v>
      </c>
      <c r="Y60" s="457"/>
      <c r="Z60" s="487"/>
      <c r="AA60" s="483">
        <f>IF(T61=1,5,0*(IF(S61=2,77,0)*IF(R61=3,17,0)*IF(Q61=4,77,0)*IF(P61=5,777,0)*IF(O61=6,77777,0*(IF(N61=7,0,0)))))</f>
        <v>5</v>
      </c>
      <c r="AB60" s="461">
        <f>IF(S61=1,17,0*(IF(T61=2,77,0)*IF(S61=3,17,0)*IF(R61=4,77,0)*IF(Q61=5,777,0)*IF(P61=6,77777,0*(IF(O61=7,0,0)))))</f>
        <v>0</v>
      </c>
      <c r="AC60" s="461">
        <f>IF(R61=1,77,0*(IF(U61=2,77,0)*IF(T61=3,17,0)*IF(S61=4,77,0)*IF(R61=5,777,0)*IF(Q61=6,77777,0*(IF(P61=7,0,0)))))</f>
        <v>0</v>
      </c>
      <c r="AD60" s="461">
        <f>IF(Q61=1,777,0*(IF(V61=2,77,0)*IF(U61=3,17,0)*IF(T61=4,77,0)*IF(S61=5,777,0)*IF(R61=6,77777,0*(IF(Q61=7,0,0)))))</f>
        <v>0</v>
      </c>
      <c r="AE60" s="461">
        <f>IF(P61=1,7777,0*(IF(W61=2,77,0)*IF(V61=3,17,0)*IF(U61=4,77,0)*IF(T61=5,777,0)*IF(S61=6,77777,0*(IF(R61=7,0,0)))))</f>
        <v>0</v>
      </c>
      <c r="AF60" s="461">
        <f>IF(O61=1,77777,0*(IF(X61=2,77,0)*IF(W61=3,17,0)*IF(V61=4,77,0)*IF(U61=5,777,0)*IF(T61=6,77777,0*(IF(S61=7,0,0)))))</f>
        <v>0</v>
      </c>
      <c r="AG60" s="464">
        <f>IF(N61=1,Y61,0*(IF(T61=2,5,0)*IF(S61=3,17,0)*IF(R61=4,77,0)*IF(Q61=5,777,0)*IF(P61=6,7777,0*(IF(O61=6,77777,0)))))</f>
        <v>0</v>
      </c>
      <c r="AH60" s="461" t="e">
        <f>IF(AA60=1,5,0*(IF(#REF!=2,77,0)*IF(Y61=3,17,0)*IF(X61=4,77,0)*IF(W61=5,777,0)*IF(V61=6,77777,0*(IF(U61=7,0,0)))))</f>
        <v>#REF!</v>
      </c>
      <c r="AI60" s="461" t="e">
        <f>IF(#REF!=1,17,0*(IF(AA60=2,77,0)*IF(#REF!=3,17,0)*IF(Y61=4,77,0)*IF(X61=5,777,0)*IF(W61=6,77777,0*(IF(V61=7,0,0)))))</f>
        <v>#REF!</v>
      </c>
      <c r="AJ60" s="461" t="e">
        <f>IF(Y61=1,77,0*(IF(AB60=2,77,0)*IF(AA60=3,17,0)*IF(#REF!=4,77,0)*IF(Y61=5,777,0)*IF(X61=6,77777,0*(IF(W61=7,0,0)))))</f>
        <v>#REF!</v>
      </c>
      <c r="AK60" s="461" t="e">
        <f>IF(X61=1,777,0*(IF(AC60=2,77,0)*IF(AB60=3,17,0)*IF(AA60=4,77,0)*IF(#REF!=5,777,0)*IF(Y61=6,77777,0*(IF(X61=7,0,0)))))</f>
        <v>#REF!</v>
      </c>
      <c r="AL60" s="461" t="e">
        <f>IF($P$4=1,Eurojackpot!B60,0*(IF(AD60=2,77,0)*IF(AC60=3,17,0)*IF(AB60=4,77,0)*IF(AA60=5,777,0)*IF(#REF!=6,77777,0*(IF(Y60=7,0,0)))))</f>
        <v>#REF!</v>
      </c>
    </row>
    <row r="61" spans="1:38" x14ac:dyDescent="0.25">
      <c r="A61" s="44" t="s">
        <v>27</v>
      </c>
      <c r="B61" s="149">
        <f>$B$6</f>
        <v>10</v>
      </c>
      <c r="C61" s="139">
        <f>$C$6</f>
        <v>25</v>
      </c>
      <c r="D61" s="139">
        <f>$D$6</f>
        <v>26</v>
      </c>
      <c r="E61" s="139">
        <f>$E$6</f>
        <v>29</v>
      </c>
      <c r="F61" s="139">
        <f>$F$6</f>
        <v>35</v>
      </c>
      <c r="G61" s="139">
        <f>$G$6</f>
        <v>6</v>
      </c>
      <c r="H61" s="150">
        <f>$H$6</f>
        <v>9</v>
      </c>
      <c r="I61" s="8">
        <f>$I$57</f>
        <v>27</v>
      </c>
      <c r="J61" s="1">
        <f>$J$57</f>
        <v>35</v>
      </c>
      <c r="K61" s="1">
        <f>$K$57</f>
        <v>36</v>
      </c>
      <c r="L61" s="1">
        <f>$L$57</f>
        <v>38</v>
      </c>
      <c r="M61" s="1">
        <f>$M$57</f>
        <v>41</v>
      </c>
      <c r="N61" s="1">
        <f>$N$57</f>
        <v>5</v>
      </c>
      <c r="O61" s="126">
        <f>$O$57</f>
        <v>7</v>
      </c>
      <c r="P61" s="8">
        <f>COUNTIF(I61:N61,10)</f>
        <v>0</v>
      </c>
      <c r="Q61" s="1">
        <f>COUNTIF(I61:N61,25)</f>
        <v>0</v>
      </c>
      <c r="R61" s="1">
        <f>COUNTIF(I61:N61,26)</f>
        <v>0</v>
      </c>
      <c r="S61" s="1">
        <f>COUNTIF(I61:N61,29)</f>
        <v>0</v>
      </c>
      <c r="T61" s="1">
        <f>COUNTIF(I61:N61,35)</f>
        <v>1</v>
      </c>
      <c r="U61" s="1">
        <f>COUNTIF(N61:O61,6)</f>
        <v>0</v>
      </c>
      <c r="V61" s="126">
        <f>COUNTIF(O61:P61,9)</f>
        <v>0</v>
      </c>
      <c r="W61" s="160">
        <f t="shared" si="35"/>
        <v>1</v>
      </c>
      <c r="X61" s="160">
        <f t="shared" si="36"/>
        <v>0</v>
      </c>
      <c r="Y61" s="457"/>
      <c r="Z61" s="487"/>
      <c r="AA61" s="483">
        <f>IF(T63=1,5,0*(IF(S63=2,77,0)*IF(R63=3,17,0)*IF(Q63=4,77,0)*IF(P63=5,777,0)*IF(O63=6,77777,0*(IF(N63=7,0,0)))))</f>
        <v>0</v>
      </c>
      <c r="AB61" s="461">
        <f>IF(S63=1,17,0*(IF(T63=2,77,0)*IF(S63=3,17,0)*IF(R63=4,77,0)*IF(Q63=5,777,0)*IF(P63=6,77777,0*(IF(O63=7,0,0)))))</f>
        <v>0</v>
      </c>
      <c r="AC61" s="461">
        <f>IF(R63=1,77,0*(IF(U63=2,77,0)*IF(T63=3,17,0)*IF(S63=4,77,0)*IF(R63=5,777,0)*IF(Q63=6,77777,0*(IF(P63=7,0,0)))))</f>
        <v>0</v>
      </c>
      <c r="AD61" s="461">
        <f>IF(Q63=1,777,0*(IF(V63=2,77,0)*IF(U63=3,17,0)*IF(T63=4,77,0)*IF(S63=5,777,0)*IF(R63=6,77777,0*(IF(Q63=7,0,0)))))</f>
        <v>0</v>
      </c>
      <c r="AE61" s="461">
        <f>IF(P63=1,7777,0*(IF(W63=2,77,0)*IF(V63=3,17,0)*IF(U63=4,77,0)*IF(T63=5,777,0)*IF(S63=6,77777,0*(IF(R63=7,0,0)))))</f>
        <v>0</v>
      </c>
      <c r="AF61" s="461">
        <f>IF(O63=1,77777,0*(IF(X63=2,77,0)*IF(W63=3,17,0)*IF(V63=4,77,0)*IF(U63=5,777,0)*IF(T63=6,77777,0*(IF(S63=7,0,0)))))</f>
        <v>0</v>
      </c>
      <c r="AG61" s="464">
        <f>IF(N63=1,Y63,0*(IF(T63=2,5,0)*IF(S63=3,17,0)*IF(R63=4,77,0)*IF(Q63=5,777,0)*IF(P63=6,7777,0*(IF(O63=6,77777,0)))))</f>
        <v>0</v>
      </c>
      <c r="AH61" s="461" t="e">
        <f>IF(AA61=1,5,0*(IF(#REF!=2,77,0)*IF(Y63=3,17,0)*IF(X63=4,77,0)*IF(W63=5,777,0)*IF(V63=6,77777,0*(IF(U63=7,0,0)))))</f>
        <v>#REF!</v>
      </c>
      <c r="AI61" s="461" t="e">
        <f>IF(#REF!=1,17,0*(IF(AA61=2,77,0)*IF(#REF!=3,17,0)*IF(Y63=4,77,0)*IF(X63=5,777,0)*IF(W63=6,77777,0*(IF(V63=7,0,0)))))</f>
        <v>#REF!</v>
      </c>
      <c r="AJ61" s="461" t="e">
        <f>IF(Y63=1,77,0*(IF(AB61=2,77,0)*IF(AA61=3,17,0)*IF(#REF!=4,77,0)*IF(Y63=5,777,0)*IF(X63=6,77777,0*(IF(W63=7,0,0)))))</f>
        <v>#REF!</v>
      </c>
      <c r="AK61" s="461" t="e">
        <f>IF(X63=1,777,0*(IF(AC61=2,77,0)*IF(AB61=3,17,0)*IF(AA61=4,77,0)*IF(#REF!=5,777,0)*IF(Y63=6,77777,0*(IF(X63=7,0,0)))))</f>
        <v>#REF!</v>
      </c>
      <c r="AL61" s="461" t="e">
        <f>IF($P$4=1,Eurojackpot!B61,0*(IF(AD61=2,77,0)*IF(AC61=3,17,0)*IF(AB61=4,77,0)*IF(AA61=5,777,0)*IF(#REF!=6,77777,0*(IF(Y61=7,0,0)))))</f>
        <v>#REF!</v>
      </c>
    </row>
    <row r="62" spans="1:38" ht="15.75" thickBot="1" x14ac:dyDescent="0.3">
      <c r="A62" s="44" t="s">
        <v>28</v>
      </c>
      <c r="B62" s="149">
        <f>$B$7</f>
        <v>8</v>
      </c>
      <c r="C62" s="139">
        <f>$C$7</f>
        <v>33</v>
      </c>
      <c r="D62" s="139">
        <f>$D$7</f>
        <v>35</v>
      </c>
      <c r="E62" s="139">
        <f>$E$7</f>
        <v>36</v>
      </c>
      <c r="F62" s="139">
        <f>$F$7</f>
        <v>37</v>
      </c>
      <c r="G62" s="139">
        <f>$G$7</f>
        <v>3</v>
      </c>
      <c r="H62" s="150">
        <f>$H$7</f>
        <v>7</v>
      </c>
      <c r="I62" s="8">
        <f>$I$57</f>
        <v>27</v>
      </c>
      <c r="J62" s="1">
        <f>$J$57</f>
        <v>35</v>
      </c>
      <c r="K62" s="1">
        <f>$K$57</f>
        <v>36</v>
      </c>
      <c r="L62" s="1">
        <f>$L$57</f>
        <v>38</v>
      </c>
      <c r="M62" s="1">
        <f>$M$57</f>
        <v>41</v>
      </c>
      <c r="N62" s="1">
        <f>$N$57</f>
        <v>5</v>
      </c>
      <c r="O62" s="126">
        <f>$O$57</f>
        <v>7</v>
      </c>
      <c r="P62" s="8">
        <f>COUNTIF(I62:N62,8)</f>
        <v>0</v>
      </c>
      <c r="Q62" s="1">
        <f>COUNTIF(I62:N62,33)</f>
        <v>0</v>
      </c>
      <c r="R62" s="1">
        <f>COUNTIF(I62:N62,35)</f>
        <v>1</v>
      </c>
      <c r="S62" s="1">
        <f>COUNTIF(I62:N62,36)</f>
        <v>1</v>
      </c>
      <c r="T62" s="1">
        <f>COUNTIF(I62:N62,37)</f>
        <v>0</v>
      </c>
      <c r="U62" s="1">
        <f>COUNTIF(N62:O62,3)</f>
        <v>0</v>
      </c>
      <c r="V62" s="126">
        <f>COUNTIF(O62:P62,7)</f>
        <v>1</v>
      </c>
      <c r="W62" s="160">
        <f t="shared" si="35"/>
        <v>2</v>
      </c>
      <c r="X62" s="160">
        <f t="shared" si="36"/>
        <v>1</v>
      </c>
      <c r="Y62" s="459">
        <v>6.9</v>
      </c>
      <c r="Z62" s="487"/>
      <c r="AA62" s="485">
        <f>IF(T64=1,5,0*(IF(S64=2,77,0)*IF(R64=3,17,0)*IF(Q64=4,77,0)*IF(P64=5,777,0)*IF(O64=6,77777,0*(IF(N64=7,0,0)))))</f>
        <v>0</v>
      </c>
      <c r="AB62" s="463">
        <f>IF(S64=1,17,0*(IF(T64=2,77,0)*IF(S64=3,17,0)*IF(R64=4,77,0)*IF(Q64=5,777,0)*IF(P64=6,77777,0*(IF(O64=7,0,0)))))</f>
        <v>0</v>
      </c>
      <c r="AC62" s="463">
        <f>IF(R64=1,77,0*(IF(U64=2,77,0)*IF(T64=3,17,0)*IF(S64=4,77,0)*IF(R64=5,777,0)*IF(Q64=6,77777,0*(IF(P64=7,0,0)))))</f>
        <v>0</v>
      </c>
      <c r="AD62" s="463">
        <f>IF(Q64=1,777,0*(IF(V64=2,77,0)*IF(U64=3,17,0)*IF(T64=4,77,0)*IF(S64=5,777,0)*IF(R64=6,77777,0*(IF(Q64=7,0,0)))))</f>
        <v>0</v>
      </c>
      <c r="AE62" s="463">
        <f>IF(P64=1,7777,0*(IF(W64=2,77,0)*IF(V64=3,17,0)*IF(U64=4,77,0)*IF(T64=5,777,0)*IF(S64=6,77777,0*(IF(R64=7,0,0)))))</f>
        <v>7777</v>
      </c>
      <c r="AF62" s="463">
        <f>IF(O64=1,77777,0*(IF(X64=2,77,0)*IF(W64=3,17,0)*IF(V64=4,77,0)*IF(U64=5,777,0)*IF(T64=6,77777,0*(IF(S64=7,0,0)))))</f>
        <v>0</v>
      </c>
      <c r="AG62" s="465">
        <f>IF(N64=1,Y64,0*(IF(T64=2,5,0)*IF(S64=3,17,0)*IF(R64=4,77,0)*IF(Q64=5,777,0)*IF(P64=6,7777,0*(IF(O64=6,77777,0)))))</f>
        <v>0</v>
      </c>
      <c r="AH62" s="463" t="e">
        <f>IF(AA62=1,5,0*(IF(#REF!=2,77,0)*IF(Y64=3,17,0)*IF(X64=4,77,0)*IF(W64=5,777,0)*IF(V64=6,77777,0*(IF(U64=7,0,0)))))</f>
        <v>#REF!</v>
      </c>
      <c r="AI62" s="463" t="e">
        <f>IF(#REF!=1,17,0*(IF(AA62=2,77,0)*IF(#REF!=3,17,0)*IF(Y64=4,77,0)*IF(X64=5,777,0)*IF(W64=6,77777,0*(IF(V64=7,0,0)))))</f>
        <v>#REF!</v>
      </c>
      <c r="AJ62" s="463" t="e">
        <f>IF(Y64=1,77,0*(IF(AB62=2,77,0)*IF(AA62=3,17,0)*IF(#REF!=4,77,0)*IF(Y64=5,777,0)*IF(X64=6,77777,0*(IF(W64=7,0,0)))))</f>
        <v>#REF!</v>
      </c>
      <c r="AK62" s="463" t="e">
        <f>IF(X64=1,777,0*(IF(AC62=2,77,0)*IF(AB62=3,17,0)*IF(AA62=4,77,0)*IF(#REF!=5,777,0)*IF(Y64=6,77777,0*(IF(X64=7,0,0)))))</f>
        <v>#REF!</v>
      </c>
      <c r="AL62" s="461" t="e">
        <f>IF($P$4=1,Eurojackpot!B62,0*(IF(AD62=2,77,0)*IF(AC62=3,17,0)*IF(AB62=4,77,0)*IF(AA62=5,777,0)*IF(#REF!=6,77777,0*(IF(Y62=7,0,0)))))</f>
        <v>#REF!</v>
      </c>
    </row>
    <row r="63" spans="1:38" ht="15.75" thickBot="1" x14ac:dyDescent="0.3">
      <c r="A63" s="82">
        <v>44253</v>
      </c>
      <c r="B63" s="337" t="s">
        <v>0</v>
      </c>
      <c r="C63" s="338"/>
      <c r="D63" s="338"/>
      <c r="E63" s="338"/>
      <c r="F63" s="338"/>
      <c r="G63" s="338"/>
      <c r="H63" s="339"/>
      <c r="I63" s="337" t="s">
        <v>1</v>
      </c>
      <c r="J63" s="338"/>
      <c r="K63" s="338"/>
      <c r="L63" s="338"/>
      <c r="M63" s="338"/>
      <c r="N63" s="338"/>
      <c r="O63" s="338"/>
      <c r="P63" s="337" t="s">
        <v>2</v>
      </c>
      <c r="Q63" s="338"/>
      <c r="R63" s="338"/>
      <c r="S63" s="338"/>
      <c r="T63" s="338"/>
      <c r="U63" s="338"/>
      <c r="V63" s="338"/>
      <c r="W63" s="456" t="s">
        <v>9</v>
      </c>
      <c r="X63" s="454" t="s">
        <v>3</v>
      </c>
      <c r="Y63" s="458" t="s">
        <v>4</v>
      </c>
      <c r="Z63" s="487"/>
      <c r="AA63" s="482" t="s">
        <v>166</v>
      </c>
      <c r="AB63" s="460" t="s">
        <v>167</v>
      </c>
      <c r="AC63" s="460" t="s">
        <v>168</v>
      </c>
      <c r="AD63" s="460" t="s">
        <v>169</v>
      </c>
      <c r="AE63" s="460" t="s">
        <v>170</v>
      </c>
      <c r="AF63" s="460" t="s">
        <v>171</v>
      </c>
      <c r="AG63" s="460" t="s">
        <v>172</v>
      </c>
      <c r="AH63" s="460" t="s">
        <v>173</v>
      </c>
      <c r="AI63" s="460" t="s">
        <v>174</v>
      </c>
      <c r="AJ63" s="460" t="s">
        <v>175</v>
      </c>
      <c r="AK63" s="460" t="s">
        <v>176</v>
      </c>
      <c r="AL63" s="460" t="s">
        <v>177</v>
      </c>
    </row>
    <row r="64" spans="1:38" x14ac:dyDescent="0.25">
      <c r="A64" s="44" t="s">
        <v>23</v>
      </c>
      <c r="B64" s="146">
        <f>$B$2</f>
        <v>3</v>
      </c>
      <c r="C64" s="147">
        <f>$C$2</f>
        <v>6</v>
      </c>
      <c r="D64" s="147">
        <f>$D$2</f>
        <v>15</v>
      </c>
      <c r="E64" s="147">
        <f>$E$2</f>
        <v>20</v>
      </c>
      <c r="F64" s="147">
        <f>$F$2</f>
        <v>22</v>
      </c>
      <c r="G64" s="147">
        <f>$G$2</f>
        <v>4</v>
      </c>
      <c r="H64" s="148">
        <f>$H$2</f>
        <v>8</v>
      </c>
      <c r="I64" s="136">
        <v>3</v>
      </c>
      <c r="J64" s="141">
        <v>13</v>
      </c>
      <c r="K64" s="141">
        <v>24</v>
      </c>
      <c r="L64" s="141">
        <v>29</v>
      </c>
      <c r="M64" s="141">
        <v>32</v>
      </c>
      <c r="N64" s="141">
        <v>1</v>
      </c>
      <c r="O64" s="142">
        <v>7</v>
      </c>
      <c r="P64" s="136">
        <f>COUNTIF(I64:N64,3)</f>
        <v>1</v>
      </c>
      <c r="Q64" s="141">
        <f>COUNTIF(I64:N64,6)</f>
        <v>0</v>
      </c>
      <c r="R64" s="141">
        <f>COUNTIF(I64:N64,15)</f>
        <v>0</v>
      </c>
      <c r="S64" s="141">
        <f>COUNTIF(I64:N64,20)</f>
        <v>0</v>
      </c>
      <c r="T64" s="141">
        <f>COUNTIF(I64:N64,22)</f>
        <v>0</v>
      </c>
      <c r="U64" s="141">
        <f>COUNTIF(N64:O64,4)</f>
        <v>0</v>
      </c>
      <c r="V64" s="142">
        <f>COUNTIF(O64:P64,8)</f>
        <v>0</v>
      </c>
      <c r="W64" s="455">
        <f>SUMIF(P64:T64,1)</f>
        <v>1</v>
      </c>
      <c r="X64" s="455">
        <f>SUMIF(U64:V64,1)</f>
        <v>0</v>
      </c>
      <c r="Y64" s="457"/>
      <c r="Z64" s="487"/>
      <c r="AA64" s="483">
        <f>IF(T64=1,5,0*(IF(S64=2,77,0)*IF(R64=3,17,0)*IF(Q64=4,77,0)*IF(P64=5,777,0)*IF(O64=6,77777,0*(IF(N64=7,0,0)))))</f>
        <v>0</v>
      </c>
      <c r="AB64" s="461">
        <f>IF(S64=1,17,0*(IF(T64=2,77,0)*IF(S64=3,17,0)*IF(R64=4,77,0)*IF(Q64=5,777,0)*IF(P64=6,77777,0*(IF(O64=7,0,0)))))</f>
        <v>0</v>
      </c>
      <c r="AC64" s="461">
        <f>IF(R64=1,77,0*(IF(U64=2,77,0)*IF(T64=3,17,0)*IF(S64=4,77,0)*IF(R64=5,777,0)*IF(Q64=6,77777,0*(IF(P64=7,0,0)))))</f>
        <v>0</v>
      </c>
      <c r="AD64" s="461">
        <f>IF(Q64=1,777,0*(IF(V64=2,77,0)*IF(U64=3,17,0)*IF(T64=4,77,0)*IF(S64=5,777,0)*IF(R64=6,77777,0*(IF(Q64=7,0,0)))))</f>
        <v>0</v>
      </c>
      <c r="AE64" s="461">
        <f>IF(P64=1,7777,0*(IF(W64=2,77,0)*IF(V64=3,17,0)*IF(U64=4,77,0)*IF(T64=5,777,0)*IF(S64=6,77777,0*(IF(R64=7,0,0)))))</f>
        <v>7777</v>
      </c>
      <c r="AF64" s="461">
        <f>IF(O64=1,77777,0*(IF(X64=2,77,0)*IF(W64=3,17,0)*IF(V64=4,77,0)*IF(U64=5,777,0)*IF(T64=6,77777,0*(IF(S64=7,0,0)))))</f>
        <v>0</v>
      </c>
      <c r="AG64" s="464">
        <f>IF(N64=1,Y64,0*(IF(T64=2,5,0)*IF(S64=3,17,0)*IF(R64=4,77,0)*IF(Q64=5,777,0)*IF(P64=6,7777,0*(IF(O64=6,77777,0)))))</f>
        <v>0</v>
      </c>
      <c r="AH64" s="461" t="e">
        <f>IF(AA64=1,5,0*(IF(#REF!=2,77,0)*IF(Y64=3,17,0)*IF(X64=4,77,0)*IF(W64=5,777,0)*IF(V64=6,77777,0*(IF(U64=7,0,0)))))</f>
        <v>#REF!</v>
      </c>
      <c r="AI64" s="461" t="e">
        <f>IF(#REF!=1,17,0*(IF(AA64=2,77,0)*IF(#REF!=3,17,0)*IF(Y64=4,77,0)*IF(X64=5,777,0)*IF(W64=6,77777,0*(IF(V64=7,0,0)))))</f>
        <v>#REF!</v>
      </c>
      <c r="AJ64" s="461" t="e">
        <f>IF(Y64=1,77,0*(IF(AB64=2,77,0)*IF(AA64=3,17,0)*IF(#REF!=4,77,0)*IF(Y64=5,777,0)*IF(X64=6,77777,0*(IF(W64=7,0,0)))))</f>
        <v>#REF!</v>
      </c>
      <c r="AK64" s="461" t="e">
        <f>IF(X64=1,777,0*(IF(AC64=2,77,0)*IF(AB64=3,17,0)*IF(AA64=4,77,0)*IF(#REF!=5,777,0)*IF(Y64=6,77777,0*(IF(X64=7,0,0)))))</f>
        <v>#REF!</v>
      </c>
      <c r="AL64" s="461" t="e">
        <f>IF($P$4=1,Eurojackpot!B64,0*(IF(AD64=2,77,0)*IF(AC64=3,17,0)*IF(AB64=4,77,0)*IF(AA64=5,777,0)*IF(#REF!=6,77777,0*(IF(Y64=7,0,0)))))</f>
        <v>#REF!</v>
      </c>
    </row>
    <row r="65" spans="1:38" x14ac:dyDescent="0.25">
      <c r="A65" s="44" t="s">
        <v>24</v>
      </c>
      <c r="B65" s="149">
        <f>$B$3</f>
        <v>15</v>
      </c>
      <c r="C65" s="139">
        <f>$C$3</f>
        <v>17</v>
      </c>
      <c r="D65" s="139">
        <f>$D$3</f>
        <v>27</v>
      </c>
      <c r="E65" s="139">
        <f>$E$3</f>
        <v>33</v>
      </c>
      <c r="F65" s="139">
        <f>$F$3</f>
        <v>50</v>
      </c>
      <c r="G65" s="139">
        <f>$G$3</f>
        <v>1</v>
      </c>
      <c r="H65" s="150">
        <f>$H$3</f>
        <v>2</v>
      </c>
      <c r="I65" s="8">
        <f>$I$64</f>
        <v>3</v>
      </c>
      <c r="J65" s="1">
        <f>$J$64</f>
        <v>13</v>
      </c>
      <c r="K65" s="1">
        <f>$K$64</f>
        <v>24</v>
      </c>
      <c r="L65" s="1">
        <f>$L$64</f>
        <v>29</v>
      </c>
      <c r="M65" s="1">
        <f>$M$64</f>
        <v>32</v>
      </c>
      <c r="N65" s="1">
        <f>$N$64</f>
        <v>1</v>
      </c>
      <c r="O65" s="126">
        <f>$O$64</f>
        <v>7</v>
      </c>
      <c r="P65" s="8">
        <f>COUNTIF(I65:N65,15)</f>
        <v>0</v>
      </c>
      <c r="Q65" s="1">
        <f>COUNTIF(I65:N65,17)</f>
        <v>0</v>
      </c>
      <c r="R65" s="1">
        <f>COUNTIF(I65:N65,27)</f>
        <v>0</v>
      </c>
      <c r="S65" s="1">
        <f>COUNTIF(I65:N65,33)</f>
        <v>0</v>
      </c>
      <c r="T65" s="1">
        <f>COUNTIF(I65:N65,50)</f>
        <v>0</v>
      </c>
      <c r="U65" s="1">
        <f>COUNTIF(N65:O65,1)</f>
        <v>1</v>
      </c>
      <c r="V65" s="126">
        <f>COUNTIF(O65:P65,2)</f>
        <v>0</v>
      </c>
      <c r="W65" s="160">
        <f t="shared" ref="W65:W69" si="39">SUMIF(P65:T65,1)</f>
        <v>0</v>
      </c>
      <c r="X65" s="160">
        <f t="shared" ref="X65:X69" si="40">SUMIF(U65:V65,1)</f>
        <v>1</v>
      </c>
      <c r="Y65" s="457"/>
      <c r="Z65" s="487"/>
      <c r="AA65" s="484"/>
      <c r="AB65" s="462"/>
      <c r="AC65" s="462"/>
      <c r="AD65" s="462"/>
      <c r="AE65" s="462"/>
      <c r="AF65" s="462"/>
      <c r="AG65" s="462"/>
      <c r="AH65" s="462"/>
      <c r="AI65" s="462"/>
      <c r="AJ65" s="462"/>
      <c r="AK65" s="462"/>
      <c r="AL65" s="461" t="e">
        <f>IF($P$4=1,Eurojackpot!B65,0*(IF(AD65=2,77,0)*IF(AC65=3,17,0)*IF(AB65=4,77,0)*IF(AA65=5,777,0)*IF(#REF!=6,77777,0*(IF(Y65=7,0,0)))))</f>
        <v>#REF!</v>
      </c>
    </row>
    <row r="66" spans="1:38" x14ac:dyDescent="0.25">
      <c r="A66" s="44" t="s">
        <v>25</v>
      </c>
      <c r="B66" s="149">
        <f>$B$4</f>
        <v>7</v>
      </c>
      <c r="C66" s="139">
        <f>$C$4</f>
        <v>8</v>
      </c>
      <c r="D66" s="139">
        <f>$D$4</f>
        <v>28</v>
      </c>
      <c r="E66" s="139">
        <f>$E$4</f>
        <v>34</v>
      </c>
      <c r="F66" s="139">
        <f>$F$4</f>
        <v>39</v>
      </c>
      <c r="G66" s="139">
        <f>$G$4</f>
        <v>4</v>
      </c>
      <c r="H66" s="150">
        <f>$H$4</f>
        <v>10</v>
      </c>
      <c r="I66" s="8">
        <f>$I$64</f>
        <v>3</v>
      </c>
      <c r="J66" s="1">
        <f>$J$64</f>
        <v>13</v>
      </c>
      <c r="K66" s="1">
        <f>$K$64</f>
        <v>24</v>
      </c>
      <c r="L66" s="1">
        <f>$L$64</f>
        <v>29</v>
      </c>
      <c r="M66" s="1">
        <f>$M$64</f>
        <v>32</v>
      </c>
      <c r="N66" s="1">
        <f>$N$64</f>
        <v>1</v>
      </c>
      <c r="O66" s="126">
        <f>$O$64</f>
        <v>7</v>
      </c>
      <c r="P66" s="8">
        <f>COUNTIF(I66:N66,7)</f>
        <v>0</v>
      </c>
      <c r="Q66" s="1">
        <f t="shared" ref="Q66" si="41">COUNTIF(I66:N66,8)</f>
        <v>0</v>
      </c>
      <c r="R66" s="1">
        <f>COUNTIF(I66:N66,28)</f>
        <v>0</v>
      </c>
      <c r="S66" s="1">
        <f>COUNTIF(I66:N66,34)</f>
        <v>0</v>
      </c>
      <c r="T66" s="1">
        <f>COUNTIF(I66:N66,39)</f>
        <v>0</v>
      </c>
      <c r="U66" s="1">
        <f t="shared" ref="U66:U67" si="42">COUNTIF(N66:O66,4)</f>
        <v>0</v>
      </c>
      <c r="V66" s="126">
        <f>COUNTIF(O66:P66,10)</f>
        <v>0</v>
      </c>
      <c r="W66" s="160">
        <f t="shared" si="39"/>
        <v>0</v>
      </c>
      <c r="X66" s="160">
        <f t="shared" si="40"/>
        <v>0</v>
      </c>
      <c r="Y66" s="457"/>
      <c r="Z66" s="487"/>
      <c r="AA66" s="483">
        <f>IF(T66=1,5,0*(IF(S66=2,77,0)*IF(R66=3,17,0)*IF(Q66=4,77,0)*IF(P66=5,777,0)*IF(O66=6,77777,0*(IF(N66=7,0,0)))))</f>
        <v>0</v>
      </c>
      <c r="AB66" s="461">
        <f>IF(S66=1,17,0*(IF(T66=2,77,0)*IF(S66=3,17,0)*IF(R66=4,77,0)*IF(Q66=5,777,0)*IF(P66=6,77777,0*(IF(O66=7,0,0)))))</f>
        <v>0</v>
      </c>
      <c r="AC66" s="461">
        <f>IF(R66=1,77,0*(IF(U66=2,77,0)*IF(T66=3,17,0)*IF(S66=4,77,0)*IF(R66=5,777,0)*IF(Q66=6,77777,0*(IF(P66=7,0,0)))))</f>
        <v>0</v>
      </c>
      <c r="AD66" s="461">
        <f>IF(Q66=1,777,0*(IF(V66=2,77,0)*IF(U66=3,17,0)*IF(T66=4,77,0)*IF(S66=5,777,0)*IF(R66=6,77777,0*(IF(Q66=7,0,0)))))</f>
        <v>0</v>
      </c>
      <c r="AE66" s="461">
        <f>IF(P66=1,7777,0*(IF(W66=2,77,0)*IF(V66=3,17,0)*IF(U66=4,77,0)*IF(T66=5,777,0)*IF(S66=6,77777,0*(IF(R66=7,0,0)))))</f>
        <v>0</v>
      </c>
      <c r="AF66" s="461">
        <f>IF(O66=1,77777,0*(IF(X66=2,77,0)*IF(W66=3,17,0)*IF(V66=4,77,0)*IF(U66=5,777,0)*IF(T66=6,77777,0*(IF(S66=7,0,0)))))</f>
        <v>0</v>
      </c>
      <c r="AG66" s="464">
        <f>IF(N66=1,Y66,0*(IF(T66=2,5,0)*IF(S66=3,17,0)*IF(R66=4,77,0)*IF(Q66=5,777,0)*IF(P66=6,7777,0*(IF(O66=6,77777,0)))))</f>
        <v>0</v>
      </c>
      <c r="AH66" s="461" t="e">
        <f>IF(AA66=1,5,0*(IF(#REF!=2,77,0)*IF(Y66=3,17,0)*IF(X66=4,77,0)*IF(W66=5,777,0)*IF(V66=6,77777,0*(IF(U66=7,0,0)))))</f>
        <v>#REF!</v>
      </c>
      <c r="AI66" s="461" t="e">
        <f>IF(#REF!=1,17,0*(IF(AA66=2,77,0)*IF(#REF!=3,17,0)*IF(Y66=4,77,0)*IF(X66=5,777,0)*IF(W66=6,77777,0*(IF(V66=7,0,0)))))</f>
        <v>#REF!</v>
      </c>
      <c r="AJ66" s="461" t="e">
        <f>IF(Y66=1,77,0*(IF(AB66=2,77,0)*IF(AA66=3,17,0)*IF(#REF!=4,77,0)*IF(Y66=5,777,0)*IF(X66=6,77777,0*(IF(W66=7,0,0)))))</f>
        <v>#REF!</v>
      </c>
      <c r="AK66" s="461" t="e">
        <f>IF(X66=1,777,0*(IF(AC66=2,77,0)*IF(AB66=3,17,0)*IF(AA66=4,77,0)*IF(#REF!=5,777,0)*IF(Y66=6,77777,0*(IF(X66=7,0,0)))))</f>
        <v>#REF!</v>
      </c>
      <c r="AL66" s="461" t="e">
        <f>IF($P$4=1,Eurojackpot!B66,0*(IF(AD66=2,77,0)*IF(AC66=3,17,0)*IF(AB66=4,77,0)*IF(AA66=5,777,0)*IF(#REF!=6,77777,0*(IF(Y66=7,0,0)))))</f>
        <v>#REF!</v>
      </c>
    </row>
    <row r="67" spans="1:38" x14ac:dyDescent="0.25">
      <c r="A67" s="44" t="s">
        <v>26</v>
      </c>
      <c r="B67" s="149">
        <f>$B$5</f>
        <v>1</v>
      </c>
      <c r="C67" s="139">
        <f>$C$5</f>
        <v>6</v>
      </c>
      <c r="D67" s="139">
        <f>$D$5</f>
        <v>19</v>
      </c>
      <c r="E67" s="139">
        <f>$E$5</f>
        <v>38</v>
      </c>
      <c r="F67" s="139">
        <f>$F$5</f>
        <v>40</v>
      </c>
      <c r="G67" s="139">
        <f>$G$5</f>
        <v>4</v>
      </c>
      <c r="H67" s="150">
        <f>$H$5</f>
        <v>5</v>
      </c>
      <c r="I67" s="8">
        <f>$I$64</f>
        <v>3</v>
      </c>
      <c r="J67" s="1">
        <f>$J$64</f>
        <v>13</v>
      </c>
      <c r="K67" s="1">
        <f>$K$64</f>
        <v>24</v>
      </c>
      <c r="L67" s="1">
        <f>$L$64</f>
        <v>29</v>
      </c>
      <c r="M67" s="1">
        <f>$M$64</f>
        <v>32</v>
      </c>
      <c r="N67" s="1">
        <f>$N$64</f>
        <v>1</v>
      </c>
      <c r="O67" s="126">
        <f>$O$64</f>
        <v>7</v>
      </c>
      <c r="P67" s="8">
        <f>COUNTIF(I67:N67,1)</f>
        <v>1</v>
      </c>
      <c r="Q67" s="1">
        <f>COUNTIF(I67:N67,6)</f>
        <v>0</v>
      </c>
      <c r="R67" s="1">
        <f>COUNTIF(I67:N67,19)</f>
        <v>0</v>
      </c>
      <c r="S67" s="1">
        <f>COUNTIF(I67:N67,38)</f>
        <v>0</v>
      </c>
      <c r="T67" s="1">
        <f>COUNTIF(I67:N67,40)</f>
        <v>0</v>
      </c>
      <c r="U67" s="1">
        <f t="shared" si="42"/>
        <v>0</v>
      </c>
      <c r="V67" s="126">
        <f>COUNTIF(O67:P67,5)</f>
        <v>0</v>
      </c>
      <c r="W67" s="160">
        <f t="shared" si="39"/>
        <v>1</v>
      </c>
      <c r="X67" s="160">
        <f t="shared" si="40"/>
        <v>0</v>
      </c>
      <c r="Y67" s="457"/>
      <c r="Z67" s="487"/>
      <c r="AA67" s="483">
        <f>IF(T68=1,5,0*(IF(S68=2,77,0)*IF(R68=3,17,0)*IF(Q68=4,77,0)*IF(P68=5,777,0)*IF(O68=6,77777,0*(IF(N68=7,0,0)))))</f>
        <v>0</v>
      </c>
      <c r="AB67" s="461">
        <f>IF(S68=1,17,0*(IF(T68=2,77,0)*IF(S68=3,17,0)*IF(R68=4,77,0)*IF(Q68=5,777,0)*IF(P68=6,77777,0*(IF(O68=7,0,0)))))</f>
        <v>17</v>
      </c>
      <c r="AC67" s="461">
        <f>IF(R68=1,77,0*(IF(U68=2,77,0)*IF(T68=3,17,0)*IF(S68=4,77,0)*IF(R68=5,777,0)*IF(Q68=6,77777,0*(IF(P68=7,0,0)))))</f>
        <v>0</v>
      </c>
      <c r="AD67" s="461">
        <f>IF(Q68=1,777,0*(IF(V68=2,77,0)*IF(U68=3,17,0)*IF(T68=4,77,0)*IF(S68=5,777,0)*IF(R68=6,77777,0*(IF(Q68=7,0,0)))))</f>
        <v>0</v>
      </c>
      <c r="AE67" s="461">
        <f>IF(P68=1,7777,0*(IF(W68=2,77,0)*IF(V68=3,17,0)*IF(U68=4,77,0)*IF(T68=5,777,0)*IF(S68=6,77777,0*(IF(R68=7,0,0)))))</f>
        <v>0</v>
      </c>
      <c r="AF67" s="461">
        <f>IF(O68=1,77777,0*(IF(X68=2,77,0)*IF(W68=3,17,0)*IF(V68=4,77,0)*IF(U68=5,777,0)*IF(T68=6,77777,0*(IF(S68=7,0,0)))))</f>
        <v>0</v>
      </c>
      <c r="AG67" s="464">
        <f>IF(N68=1,Y68,0*(IF(T68=2,5,0)*IF(S68=3,17,0)*IF(R68=4,77,0)*IF(Q68=5,777,0)*IF(P68=6,7777,0*(IF(O68=6,77777,0)))))</f>
        <v>0</v>
      </c>
      <c r="AH67" s="461" t="e">
        <f>IF(AA67=1,5,0*(IF(#REF!=2,77,0)*IF(Y68=3,17,0)*IF(X68=4,77,0)*IF(W68=5,777,0)*IF(V68=6,77777,0*(IF(U68=7,0,0)))))</f>
        <v>#REF!</v>
      </c>
      <c r="AI67" s="461" t="e">
        <f>IF(#REF!=1,17,0*(IF(AA67=2,77,0)*IF(#REF!=3,17,0)*IF(Y68=4,77,0)*IF(X68=5,777,0)*IF(W68=6,77777,0*(IF(V68=7,0,0)))))</f>
        <v>#REF!</v>
      </c>
      <c r="AJ67" s="461" t="e">
        <f>IF(Y68=1,77,0*(IF(AB67=2,77,0)*IF(AA67=3,17,0)*IF(#REF!=4,77,0)*IF(Y68=5,777,0)*IF(X68=6,77777,0*(IF(W68=7,0,0)))))</f>
        <v>#REF!</v>
      </c>
      <c r="AK67" s="461" t="e">
        <f>IF(X68=1,777,0*(IF(AC67=2,77,0)*IF(AB67=3,17,0)*IF(AA67=4,77,0)*IF(#REF!=5,777,0)*IF(Y68=6,77777,0*(IF(X68=7,0,0)))))</f>
        <v>#REF!</v>
      </c>
      <c r="AL67" s="461" t="e">
        <f>IF($P$4=1,Eurojackpot!B67,0*(IF(AD67=2,77,0)*IF(AC67=3,17,0)*IF(AB67=4,77,0)*IF(AA67=5,777,0)*IF(#REF!=6,77777,0*(IF(Y67=7,0,0)))))</f>
        <v>#REF!</v>
      </c>
    </row>
    <row r="68" spans="1:38" x14ac:dyDescent="0.25">
      <c r="A68" s="44" t="s">
        <v>27</v>
      </c>
      <c r="B68" s="149">
        <f>$B$6</f>
        <v>10</v>
      </c>
      <c r="C68" s="139">
        <f>$C$6</f>
        <v>25</v>
      </c>
      <c r="D68" s="139">
        <f>$D$6</f>
        <v>26</v>
      </c>
      <c r="E68" s="139">
        <f>$E$6</f>
        <v>29</v>
      </c>
      <c r="F68" s="139">
        <f>$F$6</f>
        <v>35</v>
      </c>
      <c r="G68" s="139">
        <f>$G$6</f>
        <v>6</v>
      </c>
      <c r="H68" s="150">
        <f>$H$6</f>
        <v>9</v>
      </c>
      <c r="I68" s="8">
        <f>$I$64</f>
        <v>3</v>
      </c>
      <c r="J68" s="1">
        <f>$J$64</f>
        <v>13</v>
      </c>
      <c r="K68" s="1">
        <f>$K$64</f>
        <v>24</v>
      </c>
      <c r="L68" s="1">
        <f>$L$64</f>
        <v>29</v>
      </c>
      <c r="M68" s="1">
        <f>$M$64</f>
        <v>32</v>
      </c>
      <c r="N68" s="1">
        <f>$N$64</f>
        <v>1</v>
      </c>
      <c r="O68" s="126">
        <f>$O$64</f>
        <v>7</v>
      </c>
      <c r="P68" s="8">
        <f>COUNTIF(I68:N68,10)</f>
        <v>0</v>
      </c>
      <c r="Q68" s="1">
        <f>COUNTIF(I68:N68,25)</f>
        <v>0</v>
      </c>
      <c r="R68" s="1">
        <f>COUNTIF(I68:N68,26)</f>
        <v>0</v>
      </c>
      <c r="S68" s="1">
        <f>COUNTIF(I68:N68,29)</f>
        <v>1</v>
      </c>
      <c r="T68" s="1">
        <f>COUNTIF(I68:N68,35)</f>
        <v>0</v>
      </c>
      <c r="U68" s="1">
        <f>COUNTIF(N68:O68,6)</f>
        <v>0</v>
      </c>
      <c r="V68" s="126">
        <f>COUNTIF(O68:P68,9)</f>
        <v>0</v>
      </c>
      <c r="W68" s="160">
        <f t="shared" si="39"/>
        <v>1</v>
      </c>
      <c r="X68" s="160">
        <f t="shared" si="40"/>
        <v>0</v>
      </c>
      <c r="Y68" s="457"/>
      <c r="Z68" s="487"/>
      <c r="AA68" s="483">
        <f>IF(T70=1,5,0*(IF(S70=2,77,0)*IF(R70=3,17,0)*IF(Q70=4,77,0)*IF(P70=5,777,0)*IF(O70=6,77777,0*(IF(N70=7,0,0)))))</f>
        <v>0</v>
      </c>
      <c r="AB68" s="461">
        <f>IF(S70=1,17,0*(IF(T70=2,77,0)*IF(S70=3,17,0)*IF(R70=4,77,0)*IF(Q70=5,777,0)*IF(P70=6,77777,0*(IF(O70=7,0,0)))))</f>
        <v>0</v>
      </c>
      <c r="AC68" s="461">
        <f>IF(R70=1,77,0*(IF(U70=2,77,0)*IF(T70=3,17,0)*IF(S70=4,77,0)*IF(R70=5,777,0)*IF(Q70=6,77777,0*(IF(P70=7,0,0)))))</f>
        <v>0</v>
      </c>
      <c r="AD68" s="461">
        <f>IF(Q70=1,777,0*(IF(V70=2,77,0)*IF(U70=3,17,0)*IF(T70=4,77,0)*IF(S70=5,777,0)*IF(R70=6,77777,0*(IF(Q70=7,0,0)))))</f>
        <v>0</v>
      </c>
      <c r="AE68" s="461">
        <f>IF(P70=1,7777,0*(IF(W70=2,77,0)*IF(V70=3,17,0)*IF(U70=4,77,0)*IF(T70=5,777,0)*IF(S70=6,77777,0*(IF(R70=7,0,0)))))</f>
        <v>0</v>
      </c>
      <c r="AF68" s="461">
        <f>IF(O70=1,77777,0*(IF(X70=2,77,0)*IF(W70=3,17,0)*IF(V70=4,77,0)*IF(U70=5,777,0)*IF(T70=6,77777,0*(IF(S70=7,0,0)))))</f>
        <v>0</v>
      </c>
      <c r="AG68" s="464">
        <f>IF(N70=1,Y70,0*(IF(T70=2,5,0)*IF(S70=3,17,0)*IF(R70=4,77,0)*IF(Q70=5,777,0)*IF(P70=6,7777,0*(IF(O70=6,77777,0)))))</f>
        <v>0</v>
      </c>
      <c r="AH68" s="461" t="e">
        <f>IF(AA68=1,5,0*(IF(#REF!=2,77,0)*IF(Y70=3,17,0)*IF(X70=4,77,0)*IF(W70=5,777,0)*IF(V70=6,77777,0*(IF(U70=7,0,0)))))</f>
        <v>#REF!</v>
      </c>
      <c r="AI68" s="461" t="e">
        <f>IF(#REF!=1,17,0*(IF(AA68=2,77,0)*IF(#REF!=3,17,0)*IF(Y70=4,77,0)*IF(X70=5,777,0)*IF(W70=6,77777,0*(IF(V70=7,0,0)))))</f>
        <v>#REF!</v>
      </c>
      <c r="AJ68" s="461" t="e">
        <f>IF(Y70=1,77,0*(IF(AB68=2,77,0)*IF(AA68=3,17,0)*IF(#REF!=4,77,0)*IF(Y70=5,777,0)*IF(X70=6,77777,0*(IF(W70=7,0,0)))))</f>
        <v>#REF!</v>
      </c>
      <c r="AK68" s="461" t="e">
        <f>IF(X70=1,777,0*(IF(AC68=2,77,0)*IF(AB68=3,17,0)*IF(AA68=4,77,0)*IF(#REF!=5,777,0)*IF(Y70=6,77777,0*(IF(X70=7,0,0)))))</f>
        <v>#REF!</v>
      </c>
      <c r="AL68" s="461" t="e">
        <f>IF($P$4=1,Eurojackpot!B68,0*(IF(AD68=2,77,0)*IF(AC68=3,17,0)*IF(AB68=4,77,0)*IF(AA68=5,777,0)*IF(#REF!=6,77777,0*(IF(Y68=7,0,0)))))</f>
        <v>#REF!</v>
      </c>
    </row>
    <row r="69" spans="1:38" ht="15.75" thickBot="1" x14ac:dyDescent="0.3">
      <c r="A69" s="44" t="s">
        <v>28</v>
      </c>
      <c r="B69" s="149">
        <f>$B$7</f>
        <v>8</v>
      </c>
      <c r="C69" s="139">
        <f>$C$7</f>
        <v>33</v>
      </c>
      <c r="D69" s="139">
        <f>$D$7</f>
        <v>35</v>
      </c>
      <c r="E69" s="139">
        <f>$E$7</f>
        <v>36</v>
      </c>
      <c r="F69" s="139">
        <f>$F$7</f>
        <v>37</v>
      </c>
      <c r="G69" s="139">
        <f>$G$7</f>
        <v>3</v>
      </c>
      <c r="H69" s="150">
        <f>$H$7</f>
        <v>7</v>
      </c>
      <c r="I69" s="8">
        <f>$I$64</f>
        <v>3</v>
      </c>
      <c r="J69" s="1">
        <f>$J$64</f>
        <v>13</v>
      </c>
      <c r="K69" s="1">
        <f>$K$64</f>
        <v>24</v>
      </c>
      <c r="L69" s="1">
        <f>$L$64</f>
        <v>29</v>
      </c>
      <c r="M69" s="1">
        <f>$M$64</f>
        <v>32</v>
      </c>
      <c r="N69" s="1">
        <f>$N$64</f>
        <v>1</v>
      </c>
      <c r="O69" s="126">
        <f>$O$64</f>
        <v>7</v>
      </c>
      <c r="P69" s="8">
        <f>COUNTIF(I69:N69,8)</f>
        <v>0</v>
      </c>
      <c r="Q69" s="1">
        <f>COUNTIF(I69:N69,33)</f>
        <v>0</v>
      </c>
      <c r="R69" s="1">
        <f>COUNTIF(I69:N69,35)</f>
        <v>0</v>
      </c>
      <c r="S69" s="1">
        <f>COUNTIF(I69:N69,36)</f>
        <v>0</v>
      </c>
      <c r="T69" s="1">
        <f>COUNTIF(I69:N69,37)</f>
        <v>0</v>
      </c>
      <c r="U69" s="1">
        <f>COUNTIF(N69:O69,3)</f>
        <v>0</v>
      </c>
      <c r="V69" s="126">
        <f>COUNTIF(O69:P69,7)</f>
        <v>1</v>
      </c>
      <c r="W69" s="160">
        <f t="shared" si="39"/>
        <v>0</v>
      </c>
      <c r="X69" s="160">
        <f t="shared" si="40"/>
        <v>1</v>
      </c>
      <c r="Y69" s="459"/>
      <c r="Z69" s="487"/>
      <c r="AA69" s="485">
        <f>IF(T71=1,5,0*(IF(S71=2,77,0)*IF(R71=3,17,0)*IF(Q71=4,77,0)*IF(P71=5,777,0)*IF(O71=6,77777,0*(IF(N71=7,0,0)))))</f>
        <v>0</v>
      </c>
      <c r="AB69" s="463">
        <f>IF(S71=1,17,0*(IF(T71=2,77,0)*IF(S71=3,17,0)*IF(R71=4,77,0)*IF(Q71=5,777,0)*IF(P71=6,77777,0*(IF(O71=7,0,0)))))</f>
        <v>0</v>
      </c>
      <c r="AC69" s="463">
        <f>IF(R71=1,77,0*(IF(U71=2,77,0)*IF(T71=3,17,0)*IF(S71=4,77,0)*IF(R71=5,777,0)*IF(Q71=6,77777,0*(IF(P71=7,0,0)))))</f>
        <v>0</v>
      </c>
      <c r="AD69" s="463">
        <f>IF(Q71=1,777,0*(IF(V71=2,77,0)*IF(U71=3,17,0)*IF(T71=4,77,0)*IF(S71=5,777,0)*IF(R71=6,77777,0*(IF(Q71=7,0,0)))))</f>
        <v>0</v>
      </c>
      <c r="AE69" s="463">
        <f>IF(P71=1,7777,0*(IF(W71=2,77,0)*IF(V71=3,17,0)*IF(U71=4,77,0)*IF(T71=5,777,0)*IF(S71=6,77777,0*(IF(R71=7,0,0)))))</f>
        <v>0</v>
      </c>
      <c r="AF69" s="463">
        <f>IF(O71=1,77777,0*(IF(X71=2,77,0)*IF(W71=3,17,0)*IF(V71=4,77,0)*IF(U71=5,777,0)*IF(T71=6,77777,0*(IF(S71=7,0,0)))))</f>
        <v>0</v>
      </c>
      <c r="AG69" s="465">
        <f>IF(N71=1,Y71,0*(IF(T71=2,5,0)*IF(S71=3,17,0)*IF(R71=4,77,0)*IF(Q71=5,777,0)*IF(P71=6,7777,0*(IF(O71=6,77777,0)))))</f>
        <v>0</v>
      </c>
      <c r="AH69" s="463" t="e">
        <f>IF(AA69=1,5,0*(IF(#REF!=2,77,0)*IF(Y71=3,17,0)*IF(X71=4,77,0)*IF(W71=5,777,0)*IF(V71=6,77777,0*(IF(U71=7,0,0)))))</f>
        <v>#REF!</v>
      </c>
      <c r="AI69" s="463" t="e">
        <f>IF(#REF!=1,17,0*(IF(AA69=2,77,0)*IF(#REF!=3,17,0)*IF(Y71=4,77,0)*IF(X71=5,777,0)*IF(W71=6,77777,0*(IF(V71=7,0,0)))))</f>
        <v>#REF!</v>
      </c>
      <c r="AJ69" s="463" t="e">
        <f>IF(Y71=1,77,0*(IF(AB69=2,77,0)*IF(AA69=3,17,0)*IF(#REF!=4,77,0)*IF(Y71=5,777,0)*IF(X71=6,77777,0*(IF(W71=7,0,0)))))</f>
        <v>#REF!</v>
      </c>
      <c r="AK69" s="463">
        <f>IF(X71=1,777,0*(IF(AC69=2,77,0)*IF(AB69=3,17,0)*IF(AA69=4,77,0)*IF(#REF!=5,777,0)*IF(Y71=6,77777,0*(IF(X71=7,0,0)))))</f>
        <v>777</v>
      </c>
      <c r="AL69" s="461" t="e">
        <f>IF($P$4=1,Eurojackpot!B69,0*(IF(AD69=2,77,0)*IF(AC69=3,17,0)*IF(AB69=4,77,0)*IF(AA69=5,777,0)*IF(#REF!=6,77777,0*(IF(Y69=7,0,0)))))</f>
        <v>#REF!</v>
      </c>
    </row>
    <row r="70" spans="1:38" ht="15.75" thickBot="1" x14ac:dyDescent="0.3">
      <c r="A70" s="82">
        <v>44260</v>
      </c>
      <c r="B70" s="337" t="s">
        <v>0</v>
      </c>
      <c r="C70" s="338"/>
      <c r="D70" s="338"/>
      <c r="E70" s="338"/>
      <c r="F70" s="338"/>
      <c r="G70" s="338"/>
      <c r="H70" s="339"/>
      <c r="I70" s="337" t="s">
        <v>1</v>
      </c>
      <c r="J70" s="338"/>
      <c r="K70" s="338"/>
      <c r="L70" s="338"/>
      <c r="M70" s="338"/>
      <c r="N70" s="338"/>
      <c r="O70" s="338"/>
      <c r="P70" s="337" t="s">
        <v>2</v>
      </c>
      <c r="Q70" s="338"/>
      <c r="R70" s="338"/>
      <c r="S70" s="338"/>
      <c r="T70" s="338"/>
      <c r="U70" s="338"/>
      <c r="V70" s="338"/>
      <c r="W70" s="456" t="s">
        <v>9</v>
      </c>
      <c r="X70" s="454" t="s">
        <v>3</v>
      </c>
      <c r="Y70" s="458" t="s">
        <v>4</v>
      </c>
      <c r="Z70" s="487"/>
      <c r="AA70" s="482" t="s">
        <v>166</v>
      </c>
      <c r="AB70" s="460" t="s">
        <v>167</v>
      </c>
      <c r="AC70" s="460" t="s">
        <v>168</v>
      </c>
      <c r="AD70" s="460" t="s">
        <v>169</v>
      </c>
      <c r="AE70" s="460" t="s">
        <v>170</v>
      </c>
      <c r="AF70" s="460" t="s">
        <v>171</v>
      </c>
      <c r="AG70" s="460" t="s">
        <v>172</v>
      </c>
      <c r="AH70" s="460" t="s">
        <v>173</v>
      </c>
      <c r="AI70" s="460" t="s">
        <v>174</v>
      </c>
      <c r="AJ70" s="460" t="s">
        <v>175</v>
      </c>
      <c r="AK70" s="460" t="s">
        <v>176</v>
      </c>
      <c r="AL70" s="460" t="s">
        <v>177</v>
      </c>
    </row>
    <row r="71" spans="1:38" x14ac:dyDescent="0.25">
      <c r="A71" s="44" t="s">
        <v>23</v>
      </c>
      <c r="B71" s="146">
        <f>$B$2</f>
        <v>3</v>
      </c>
      <c r="C71" s="147">
        <f>$C$2</f>
        <v>6</v>
      </c>
      <c r="D71" s="147">
        <f>$D$2</f>
        <v>15</v>
      </c>
      <c r="E71" s="147">
        <f>$E$2</f>
        <v>20</v>
      </c>
      <c r="F71" s="147">
        <f>$F$2</f>
        <v>22</v>
      </c>
      <c r="G71" s="147">
        <f>$G$2</f>
        <v>4</v>
      </c>
      <c r="H71" s="148">
        <f>$H$2</f>
        <v>8</v>
      </c>
      <c r="I71" s="136">
        <v>9</v>
      </c>
      <c r="J71" s="141">
        <v>23</v>
      </c>
      <c r="K71" s="141">
        <v>34</v>
      </c>
      <c r="L71" s="141">
        <v>40</v>
      </c>
      <c r="M71" s="141">
        <v>42</v>
      </c>
      <c r="N71" s="141">
        <v>1</v>
      </c>
      <c r="O71" s="142">
        <v>4</v>
      </c>
      <c r="P71" s="136">
        <f>COUNTIF(I71:N71,3)</f>
        <v>0</v>
      </c>
      <c r="Q71" s="141">
        <f>COUNTIF(I71:N71,6)</f>
        <v>0</v>
      </c>
      <c r="R71" s="141">
        <f>COUNTIF(I71:N71,15)</f>
        <v>0</v>
      </c>
      <c r="S71" s="141">
        <f>COUNTIF(I71:N71,20)</f>
        <v>0</v>
      </c>
      <c r="T71" s="141">
        <f>COUNTIF(I71:N71,22)</f>
        <v>0</v>
      </c>
      <c r="U71" s="141">
        <f>COUNTIF(N71:O71,4)</f>
        <v>1</v>
      </c>
      <c r="V71" s="142">
        <f>COUNTIF(O71:P71,8)</f>
        <v>0</v>
      </c>
      <c r="W71" s="455">
        <f>SUMIF(P71:T71,1)</f>
        <v>0</v>
      </c>
      <c r="X71" s="455">
        <f>SUMIF(U71:V71,1)</f>
        <v>1</v>
      </c>
      <c r="Y71" s="457"/>
      <c r="Z71" s="487"/>
      <c r="AA71" s="483">
        <f>IF(T71=1,5,0*(IF(S71=2,77,0)*IF(R71=3,17,0)*IF(Q71=4,77,0)*IF(P71=5,777,0)*IF(O71=6,77777,0*(IF(N71=7,0,0)))))</f>
        <v>0</v>
      </c>
      <c r="AB71" s="461">
        <f>IF(S71=1,17,0*(IF(T71=2,77,0)*IF(S71=3,17,0)*IF(R71=4,77,0)*IF(Q71=5,777,0)*IF(P71=6,77777,0*(IF(O71=7,0,0)))))</f>
        <v>0</v>
      </c>
      <c r="AC71" s="461">
        <f>IF(R71=1,77,0*(IF(U71=2,77,0)*IF(T71=3,17,0)*IF(S71=4,77,0)*IF(R71=5,777,0)*IF(Q71=6,77777,0*(IF(P71=7,0,0)))))</f>
        <v>0</v>
      </c>
      <c r="AD71" s="461">
        <f>IF(Q71=1,777,0*(IF(V71=2,77,0)*IF(U71=3,17,0)*IF(T71=4,77,0)*IF(S71=5,777,0)*IF(R71=6,77777,0*(IF(Q71=7,0,0)))))</f>
        <v>0</v>
      </c>
      <c r="AE71" s="461">
        <f>IF(P71=1,7777,0*(IF(W71=2,77,0)*IF(V71=3,17,0)*IF(U71=4,77,0)*IF(T71=5,777,0)*IF(S71=6,77777,0*(IF(R71=7,0,0)))))</f>
        <v>0</v>
      </c>
      <c r="AF71" s="461">
        <f>IF(O71=1,77777,0*(IF(X71=2,77,0)*IF(W71=3,17,0)*IF(V71=4,77,0)*IF(U71=5,777,0)*IF(T71=6,77777,0*(IF(S71=7,0,0)))))</f>
        <v>0</v>
      </c>
      <c r="AG71" s="464">
        <f>IF(N71=1,Y71,0*(IF(T71=2,5,0)*IF(S71=3,17,0)*IF(R71=4,77,0)*IF(Q71=5,777,0)*IF(P71=6,7777,0*(IF(O71=6,77777,0)))))</f>
        <v>0</v>
      </c>
      <c r="AH71" s="461" t="e">
        <f>IF(AA71=1,5,0*(IF(#REF!=2,77,0)*IF(Y71=3,17,0)*IF(X71=4,77,0)*IF(W71=5,777,0)*IF(V71=6,77777,0*(IF(U71=7,0,0)))))</f>
        <v>#REF!</v>
      </c>
      <c r="AI71" s="461" t="e">
        <f>IF(#REF!=1,17,0*(IF(AA71=2,77,0)*IF(#REF!=3,17,0)*IF(Y71=4,77,0)*IF(X71=5,777,0)*IF(W71=6,77777,0*(IF(V71=7,0,0)))))</f>
        <v>#REF!</v>
      </c>
      <c r="AJ71" s="461" t="e">
        <f>IF(Y71=1,77,0*(IF(AB71=2,77,0)*IF(AA71=3,17,0)*IF(#REF!=4,77,0)*IF(Y71=5,777,0)*IF(X71=6,77777,0*(IF(W71=7,0,0)))))</f>
        <v>#REF!</v>
      </c>
      <c r="AK71" s="461">
        <f>IF(X71=1,777,0*(IF(AC71=2,77,0)*IF(AB71=3,17,0)*IF(AA71=4,77,0)*IF(#REF!=5,777,0)*IF(Y71=6,77777,0*(IF(X71=7,0,0)))))</f>
        <v>777</v>
      </c>
      <c r="AL71" s="461" t="e">
        <f>IF($P$4=1,Eurojackpot!B71,0*(IF(AD71=2,77,0)*IF(AC71=3,17,0)*IF(AB71=4,77,0)*IF(AA71=5,777,0)*IF(#REF!=6,77777,0*(IF(Y71=7,0,0)))))</f>
        <v>#REF!</v>
      </c>
    </row>
    <row r="72" spans="1:38" x14ac:dyDescent="0.25">
      <c r="A72" s="44" t="s">
        <v>24</v>
      </c>
      <c r="B72" s="149">
        <f>$B$3</f>
        <v>15</v>
      </c>
      <c r="C72" s="139">
        <f>$C$3</f>
        <v>17</v>
      </c>
      <c r="D72" s="139">
        <f>$D$3</f>
        <v>27</v>
      </c>
      <c r="E72" s="139">
        <f>$E$3</f>
        <v>33</v>
      </c>
      <c r="F72" s="139">
        <f>$F$3</f>
        <v>50</v>
      </c>
      <c r="G72" s="139">
        <f>$G$3</f>
        <v>1</v>
      </c>
      <c r="H72" s="150">
        <f>$H$3</f>
        <v>2</v>
      </c>
      <c r="I72" s="8">
        <f>$I$71</f>
        <v>9</v>
      </c>
      <c r="J72" s="1">
        <f>$J$71</f>
        <v>23</v>
      </c>
      <c r="K72" s="1">
        <f>$K$71</f>
        <v>34</v>
      </c>
      <c r="L72" s="1">
        <f>$L$71</f>
        <v>40</v>
      </c>
      <c r="M72" s="1">
        <f>$M$71</f>
        <v>42</v>
      </c>
      <c r="N72" s="1">
        <f>$N$71</f>
        <v>1</v>
      </c>
      <c r="O72" s="126">
        <f>$O$71</f>
        <v>4</v>
      </c>
      <c r="P72" s="8">
        <f>COUNTIF(I72:N72,15)</f>
        <v>0</v>
      </c>
      <c r="Q72" s="1">
        <f>COUNTIF(I72:N72,17)</f>
        <v>0</v>
      </c>
      <c r="R72" s="1">
        <f>COUNTIF(I72:N72,27)</f>
        <v>0</v>
      </c>
      <c r="S72" s="1">
        <f>COUNTIF(I72:N72,33)</f>
        <v>0</v>
      </c>
      <c r="T72" s="1">
        <f>COUNTIF(I72:N72,50)</f>
        <v>0</v>
      </c>
      <c r="U72" s="1">
        <f>COUNTIF(N72:O72,1)</f>
        <v>1</v>
      </c>
      <c r="V72" s="126">
        <f>COUNTIF(O72:P72,2)</f>
        <v>0</v>
      </c>
      <c r="W72" s="160">
        <f>SUMIF(P72:T72,1)</f>
        <v>0</v>
      </c>
      <c r="X72" s="160">
        <f>SUMIF(U72:V72,1)</f>
        <v>1</v>
      </c>
      <c r="Y72" s="457"/>
      <c r="Z72" s="487"/>
      <c r="AA72" s="484"/>
      <c r="AB72" s="462"/>
      <c r="AC72" s="462"/>
      <c r="AD72" s="462"/>
      <c r="AE72" s="462"/>
      <c r="AF72" s="462"/>
      <c r="AG72" s="462"/>
      <c r="AH72" s="462"/>
      <c r="AI72" s="462"/>
      <c r="AJ72" s="462"/>
      <c r="AK72" s="462"/>
      <c r="AL72" s="461" t="e">
        <f>IF($P$4=1,Eurojackpot!B72,0*(IF(AD72=2,77,0)*IF(AC72=3,17,0)*IF(AB72=4,77,0)*IF(AA72=5,777,0)*IF(#REF!=6,77777,0*(IF(Y72=7,0,0)))))</f>
        <v>#REF!</v>
      </c>
    </row>
    <row r="73" spans="1:38" x14ac:dyDescent="0.25">
      <c r="A73" s="44" t="s">
        <v>25</v>
      </c>
      <c r="B73" s="149">
        <f>$B$4</f>
        <v>7</v>
      </c>
      <c r="C73" s="139">
        <f>$C$4</f>
        <v>8</v>
      </c>
      <c r="D73" s="139">
        <f>$D$4</f>
        <v>28</v>
      </c>
      <c r="E73" s="139">
        <f>$E$4</f>
        <v>34</v>
      </c>
      <c r="F73" s="139">
        <f>$F$4</f>
        <v>39</v>
      </c>
      <c r="G73" s="139">
        <f>$G$4</f>
        <v>4</v>
      </c>
      <c r="H73" s="150">
        <f>$H$4</f>
        <v>10</v>
      </c>
      <c r="I73" s="8">
        <f>$I$71</f>
        <v>9</v>
      </c>
      <c r="J73" s="1">
        <f>$J$71</f>
        <v>23</v>
      </c>
      <c r="K73" s="1">
        <f>$K$71</f>
        <v>34</v>
      </c>
      <c r="L73" s="1">
        <f>$L$71</f>
        <v>40</v>
      </c>
      <c r="M73" s="1">
        <f>$M$71</f>
        <v>42</v>
      </c>
      <c r="N73" s="1">
        <f>$N$71</f>
        <v>1</v>
      </c>
      <c r="O73" s="126">
        <f>$O$71</f>
        <v>4</v>
      </c>
      <c r="P73" s="8">
        <f>COUNTIF(I73:N73,7)</f>
        <v>0</v>
      </c>
      <c r="Q73" s="1">
        <f t="shared" ref="Q73" si="43">COUNTIF(I73:N73,8)</f>
        <v>0</v>
      </c>
      <c r="R73" s="1">
        <f>COUNTIF(I73:N73,28)</f>
        <v>0</v>
      </c>
      <c r="S73" s="1">
        <f>COUNTIF(I73:N73,34)</f>
        <v>1</v>
      </c>
      <c r="T73" s="1">
        <f>COUNTIF(I73:N73,39)</f>
        <v>0</v>
      </c>
      <c r="U73" s="1">
        <f t="shared" ref="U73:U74" si="44">COUNTIF(N73:O73,4)</f>
        <v>1</v>
      </c>
      <c r="V73" s="126">
        <f>COUNTIF(O73:P73,10)</f>
        <v>0</v>
      </c>
      <c r="W73" s="160">
        <f>SUMIF(P73:T73,1)</f>
        <v>1</v>
      </c>
      <c r="X73" s="160">
        <f>SUMIF(U73:V73,1)</f>
        <v>1</v>
      </c>
      <c r="Y73" s="457"/>
      <c r="Z73" s="487"/>
      <c r="AA73" s="483">
        <f>IF(T73=1,5,0*(IF(S73=2,77,0)*IF(R73=3,17,0)*IF(Q73=4,77,0)*IF(P73=5,777,0)*IF(O73=6,77777,0*(IF(N73=7,0,0)))))</f>
        <v>0</v>
      </c>
      <c r="AB73" s="461">
        <f>IF(S73=1,17,0*(IF(T73=2,77,0)*IF(S73=3,17,0)*IF(R73=4,77,0)*IF(Q73=5,777,0)*IF(P73=6,77777,0*(IF(O73=7,0,0)))))</f>
        <v>17</v>
      </c>
      <c r="AC73" s="461">
        <f>IF(R73=1,77,0*(IF(U73=2,77,0)*IF(T73=3,17,0)*IF(S73=4,77,0)*IF(R73=5,777,0)*IF(Q73=6,77777,0*(IF(P73=7,0,0)))))</f>
        <v>0</v>
      </c>
      <c r="AD73" s="461">
        <f>IF(Q73=1,777,0*(IF(V73=2,77,0)*IF(U73=3,17,0)*IF(T73=4,77,0)*IF(S73=5,777,0)*IF(R73=6,77777,0*(IF(Q73=7,0,0)))))</f>
        <v>0</v>
      </c>
      <c r="AE73" s="461">
        <f>IF(P73=1,7777,0*(IF(W73=2,77,0)*IF(V73=3,17,0)*IF(U73=4,77,0)*IF(T73=5,777,0)*IF(S73=6,77777,0*(IF(R73=7,0,0)))))</f>
        <v>0</v>
      </c>
      <c r="AF73" s="461">
        <f>IF(O73=1,77777,0*(IF(X73=2,77,0)*IF(W73=3,17,0)*IF(V73=4,77,0)*IF(U73=5,777,0)*IF(T73=6,77777,0*(IF(S73=7,0,0)))))</f>
        <v>0</v>
      </c>
      <c r="AG73" s="464">
        <f>IF(N73=1,Y73,0*(IF(T73=2,5,0)*IF(S73=3,17,0)*IF(R73=4,77,0)*IF(Q73=5,777,0)*IF(P73=6,7777,0*(IF(O73=6,77777,0)))))</f>
        <v>0</v>
      </c>
      <c r="AH73" s="461" t="e">
        <f>IF(AA73=1,5,0*(IF(#REF!=2,77,0)*IF(Y73=3,17,0)*IF(X73=4,77,0)*IF(W73=5,777,0)*IF(V73=6,77777,0*(IF(U73=7,0,0)))))</f>
        <v>#REF!</v>
      </c>
      <c r="AI73" s="461" t="e">
        <f>IF(#REF!=1,17,0*(IF(AA73=2,77,0)*IF(#REF!=3,17,0)*IF(Y73=4,77,0)*IF(X73=5,777,0)*IF(W73=6,77777,0*(IF(V73=7,0,0)))))</f>
        <v>#REF!</v>
      </c>
      <c r="AJ73" s="461" t="e">
        <f>IF(Y73=1,77,0*(IF(AB73=2,77,0)*IF(AA73=3,17,0)*IF(#REF!=4,77,0)*IF(Y73=5,777,0)*IF(X73=6,77777,0*(IF(W73=7,0,0)))))</f>
        <v>#REF!</v>
      </c>
      <c r="AK73" s="461">
        <f>IF(X73=1,777,0*(IF(AC73=2,77,0)*IF(AB73=3,17,0)*IF(AA73=4,77,0)*IF(#REF!=5,777,0)*IF(Y73=6,77777,0*(IF(X73=7,0,0)))))</f>
        <v>777</v>
      </c>
      <c r="AL73" s="461" t="e">
        <f>IF($P$4=1,Eurojackpot!B73,0*(IF(AD73=2,77,0)*IF(AC73=3,17,0)*IF(AB73=4,77,0)*IF(AA73=5,777,0)*IF(#REF!=6,77777,0*(IF(Y73=7,0,0)))))</f>
        <v>#REF!</v>
      </c>
    </row>
    <row r="74" spans="1:38" x14ac:dyDescent="0.25">
      <c r="A74" s="44" t="s">
        <v>26</v>
      </c>
      <c r="B74" s="149">
        <f>$B$5</f>
        <v>1</v>
      </c>
      <c r="C74" s="139">
        <f>$C$5</f>
        <v>6</v>
      </c>
      <c r="D74" s="139">
        <f>$D$5</f>
        <v>19</v>
      </c>
      <c r="E74" s="139">
        <f>$E$5</f>
        <v>38</v>
      </c>
      <c r="F74" s="139">
        <f>$F$5</f>
        <v>40</v>
      </c>
      <c r="G74" s="139">
        <f>$G$5</f>
        <v>4</v>
      </c>
      <c r="H74" s="150">
        <f>$H$5</f>
        <v>5</v>
      </c>
      <c r="I74" s="8">
        <f>$I$71</f>
        <v>9</v>
      </c>
      <c r="J74" s="1">
        <f>$J$71</f>
        <v>23</v>
      </c>
      <c r="K74" s="1">
        <f>$K$71</f>
        <v>34</v>
      </c>
      <c r="L74" s="1">
        <f>$L$71</f>
        <v>40</v>
      </c>
      <c r="M74" s="1">
        <f>$M$71</f>
        <v>42</v>
      </c>
      <c r="N74" s="1">
        <f>$N$71</f>
        <v>1</v>
      </c>
      <c r="O74" s="126">
        <f>$O$71</f>
        <v>4</v>
      </c>
      <c r="P74" s="8">
        <f>COUNTIF(I74:N74,1)</f>
        <v>1</v>
      </c>
      <c r="Q74" s="1">
        <f>COUNTIF(I74:N74,6)</f>
        <v>0</v>
      </c>
      <c r="R74" s="1">
        <f>COUNTIF(I74:N74,19)</f>
        <v>0</v>
      </c>
      <c r="S74" s="1">
        <f>COUNTIF(I74:N74,38)</f>
        <v>0</v>
      </c>
      <c r="T74" s="1">
        <f>COUNTIF(I74:N74,40)</f>
        <v>1</v>
      </c>
      <c r="U74" s="1">
        <f t="shared" si="44"/>
        <v>1</v>
      </c>
      <c r="V74" s="126">
        <f>COUNTIF(O74:P74,5)</f>
        <v>0</v>
      </c>
      <c r="W74" s="160">
        <f>SUMIF(P74:T74,1)</f>
        <v>2</v>
      </c>
      <c r="X74" s="160">
        <f>SUMIF(U74:V74,1)</f>
        <v>1</v>
      </c>
      <c r="Y74" s="457">
        <v>8.5</v>
      </c>
      <c r="Z74" s="487"/>
      <c r="AA74" s="483">
        <f>IF(T75=1,5,0*(IF(S75=2,77,0)*IF(R75=3,17,0)*IF(Q75=4,77,0)*IF(P75=5,777,0)*IF(O75=6,77777,0*(IF(N75=7,0,0)))))</f>
        <v>0</v>
      </c>
      <c r="AB74" s="461">
        <f>IF(S75=1,17,0*(IF(T75=2,77,0)*IF(S75=3,17,0)*IF(R75=4,77,0)*IF(Q75=5,777,0)*IF(P75=6,77777,0*(IF(O75=7,0,0)))))</f>
        <v>0</v>
      </c>
      <c r="AC74" s="461">
        <f>IF(R75=1,77,0*(IF(U75=2,77,0)*IF(T75=3,17,0)*IF(S75=4,77,0)*IF(R75=5,777,0)*IF(Q75=6,77777,0*(IF(P75=7,0,0)))))</f>
        <v>0</v>
      </c>
      <c r="AD74" s="461">
        <f>IF(Q75=1,777,0*(IF(V75=2,77,0)*IF(U75=3,17,0)*IF(T75=4,77,0)*IF(S75=5,777,0)*IF(R75=6,77777,0*(IF(Q75=7,0,0)))))</f>
        <v>0</v>
      </c>
      <c r="AE74" s="461">
        <f>IF(P75=1,7777,0*(IF(W75=2,77,0)*IF(V75=3,17,0)*IF(U75=4,77,0)*IF(T75=5,777,0)*IF(S75=6,77777,0*(IF(R75=7,0,0)))))</f>
        <v>0</v>
      </c>
      <c r="AF74" s="461">
        <f>IF(O75=1,77777,0*(IF(X75=2,77,0)*IF(W75=3,17,0)*IF(V75=4,77,0)*IF(U75=5,777,0)*IF(T75=6,77777,0*(IF(S75=7,0,0)))))</f>
        <v>0</v>
      </c>
      <c r="AG74" s="464">
        <f>IF(N75=1,Y75,0*(IF(T75=2,5,0)*IF(S75=3,17,0)*IF(R75=4,77,0)*IF(Q75=5,777,0)*IF(P75=6,7777,0*(IF(O75=6,77777,0)))))</f>
        <v>0</v>
      </c>
      <c r="AH74" s="461" t="e">
        <f>IF(AA74=1,5,0*(IF(#REF!=2,77,0)*IF(Y75=3,17,0)*IF(X75=4,77,0)*IF(W75=5,777,0)*IF(V75=6,77777,0*(IF(U75=7,0,0)))))</f>
        <v>#REF!</v>
      </c>
      <c r="AI74" s="461" t="e">
        <f>IF(#REF!=1,17,0*(IF(AA74=2,77,0)*IF(#REF!=3,17,0)*IF(Y75=4,77,0)*IF(X75=5,777,0)*IF(W75=6,77777,0*(IF(V75=7,0,0)))))</f>
        <v>#REF!</v>
      </c>
      <c r="AJ74" s="461" t="e">
        <f>IF(Y75=1,77,0*(IF(AB74=2,77,0)*IF(AA74=3,17,0)*IF(#REF!=4,77,0)*IF(Y75=5,777,0)*IF(X75=6,77777,0*(IF(W75=7,0,0)))))</f>
        <v>#REF!</v>
      </c>
      <c r="AK74" s="461" t="e">
        <f>IF(X75=1,777,0*(IF(AC74=2,77,0)*IF(AB74=3,17,0)*IF(AA74=4,77,0)*IF(#REF!=5,777,0)*IF(Y75=6,77777,0*(IF(X75=7,0,0)))))</f>
        <v>#REF!</v>
      </c>
      <c r="AL74" s="461" t="e">
        <f>IF($P$4=1,Eurojackpot!B74,0*(IF(AD74=2,77,0)*IF(AC74=3,17,0)*IF(AB74=4,77,0)*IF(AA74=5,777,0)*IF(#REF!=6,77777,0*(IF(Y74=7,0,0)))))</f>
        <v>#REF!</v>
      </c>
    </row>
    <row r="75" spans="1:38" x14ac:dyDescent="0.25">
      <c r="A75" s="44" t="s">
        <v>27</v>
      </c>
      <c r="B75" s="149">
        <f>$B$6</f>
        <v>10</v>
      </c>
      <c r="C75" s="139">
        <f>$C$6</f>
        <v>25</v>
      </c>
      <c r="D75" s="139">
        <f>$D$6</f>
        <v>26</v>
      </c>
      <c r="E75" s="139">
        <f>$E$6</f>
        <v>29</v>
      </c>
      <c r="F75" s="139">
        <f>$F$6</f>
        <v>35</v>
      </c>
      <c r="G75" s="139">
        <f>$G$6</f>
        <v>6</v>
      </c>
      <c r="H75" s="150">
        <f>$H$6</f>
        <v>9</v>
      </c>
      <c r="I75" s="8">
        <f>$I$71</f>
        <v>9</v>
      </c>
      <c r="J75" s="1">
        <f>$J$71</f>
        <v>23</v>
      </c>
      <c r="K75" s="1">
        <f>$K$71</f>
        <v>34</v>
      </c>
      <c r="L75" s="1">
        <f>$L$71</f>
        <v>40</v>
      </c>
      <c r="M75" s="1">
        <f>$M$71</f>
        <v>42</v>
      </c>
      <c r="N75" s="1">
        <f>$N$71</f>
        <v>1</v>
      </c>
      <c r="O75" s="126">
        <f>$O$71</f>
        <v>4</v>
      </c>
      <c r="P75" s="8">
        <f>COUNTIF(I75:N75,10)</f>
        <v>0</v>
      </c>
      <c r="Q75" s="1">
        <f>COUNTIF(I75:N75,25)</f>
        <v>0</v>
      </c>
      <c r="R75" s="1">
        <f>COUNTIF(I75:N75,26)</f>
        <v>0</v>
      </c>
      <c r="S75" s="1">
        <f>COUNTIF(I75:N75,29)</f>
        <v>0</v>
      </c>
      <c r="T75" s="1">
        <f>COUNTIF(I75:N75,35)</f>
        <v>0</v>
      </c>
      <c r="U75" s="1">
        <f>COUNTIF(N75:O75,6)</f>
        <v>0</v>
      </c>
      <c r="V75" s="126">
        <f>COUNTIF(O75:P75,9)</f>
        <v>0</v>
      </c>
      <c r="W75" s="160">
        <f>SUMIF(P75:T75,1)</f>
        <v>0</v>
      </c>
      <c r="X75" s="160">
        <f>SUMIF(U75:V75,1)</f>
        <v>0</v>
      </c>
      <c r="Y75" s="457"/>
      <c r="Z75" s="487"/>
      <c r="AA75" s="483">
        <f>IF(T77=1,5,0*(IF(S77=2,77,0)*IF(R77=3,17,0)*IF(Q77=4,77,0)*IF(P77=5,777,0)*IF(O77=6,77777,0*(IF(N77=7,0,0)))))</f>
        <v>0</v>
      </c>
      <c r="AB75" s="461">
        <f>IF(S77=1,17,0*(IF(T77=2,77,0)*IF(S77=3,17,0)*IF(R77=4,77,0)*IF(Q77=5,777,0)*IF(P77=6,77777,0*(IF(O77=7,0,0)))))</f>
        <v>0</v>
      </c>
      <c r="AC75" s="461">
        <f>IF(R77=1,77,0*(IF(U77=2,77,0)*IF(T77=3,17,0)*IF(S77=4,77,0)*IF(R77=5,777,0)*IF(Q77=6,77777,0*(IF(P77=7,0,0)))))</f>
        <v>0</v>
      </c>
      <c r="AD75" s="461">
        <f>IF(Q77=1,777,0*(IF(V77=2,77,0)*IF(U77=3,17,0)*IF(T77=4,77,0)*IF(S77=5,777,0)*IF(R77=6,77777,0*(IF(Q77=7,0,0)))))</f>
        <v>0</v>
      </c>
      <c r="AE75" s="461">
        <f>IF(P77=1,7777,0*(IF(W77=2,77,0)*IF(V77=3,17,0)*IF(U77=4,77,0)*IF(T77=5,777,0)*IF(S77=6,77777,0*(IF(R77=7,0,0)))))</f>
        <v>0</v>
      </c>
      <c r="AF75" s="461">
        <f>IF(O77=1,77777,0*(IF(X77=2,77,0)*IF(W77=3,17,0)*IF(V77=4,77,0)*IF(U77=5,777,0)*IF(T77=6,77777,0*(IF(S77=7,0,0)))))</f>
        <v>0</v>
      </c>
      <c r="AG75" s="464">
        <f>IF(N77=1,Y77,0*(IF(T77=2,5,0)*IF(S77=3,17,0)*IF(R77=4,77,0)*IF(Q77=5,777,0)*IF(P77=6,7777,0*(IF(O77=6,77777,0)))))</f>
        <v>0</v>
      </c>
      <c r="AH75" s="461" t="e">
        <f>IF(AA75=1,5,0*(IF(#REF!=2,77,0)*IF(Y77=3,17,0)*IF(X77=4,77,0)*IF(W77=5,777,0)*IF(V77=6,77777,0*(IF(U77=7,0,0)))))</f>
        <v>#REF!</v>
      </c>
      <c r="AI75" s="461" t="e">
        <f>IF(#REF!=1,17,0*(IF(AA75=2,77,0)*IF(#REF!=3,17,0)*IF(Y77=4,77,0)*IF(X77=5,777,0)*IF(W77=6,77777,0*(IF(V77=7,0,0)))))</f>
        <v>#REF!</v>
      </c>
      <c r="AJ75" s="461" t="e">
        <f>IF(Y77=1,77,0*(IF(AB75=2,77,0)*IF(AA75=3,17,0)*IF(#REF!=4,77,0)*IF(Y77=5,777,0)*IF(X77=6,77777,0*(IF(W77=7,0,0)))))</f>
        <v>#REF!</v>
      </c>
      <c r="AK75" s="461" t="e">
        <f>IF(X77=1,777,0*(IF(AC75=2,77,0)*IF(AB75=3,17,0)*IF(AA75=4,77,0)*IF(#REF!=5,777,0)*IF(Y77=6,77777,0*(IF(X77=7,0,0)))))</f>
        <v>#REF!</v>
      </c>
      <c r="AL75" s="461" t="e">
        <f>IF($P$4=1,Eurojackpot!B75,0*(IF(AD75=2,77,0)*IF(AC75=3,17,0)*IF(AB75=4,77,0)*IF(AA75=5,777,0)*IF(#REF!=6,77777,0*(IF(Y75=7,0,0)))))</f>
        <v>#REF!</v>
      </c>
    </row>
    <row r="76" spans="1:38" ht="15.75" thickBot="1" x14ac:dyDescent="0.3">
      <c r="A76" s="44" t="s">
        <v>28</v>
      </c>
      <c r="B76" s="149">
        <f>$B$7</f>
        <v>8</v>
      </c>
      <c r="C76" s="139">
        <f>$C$7</f>
        <v>33</v>
      </c>
      <c r="D76" s="139">
        <f>$D$7</f>
        <v>35</v>
      </c>
      <c r="E76" s="139">
        <f>$E$7</f>
        <v>36</v>
      </c>
      <c r="F76" s="139">
        <f>$F$7</f>
        <v>37</v>
      </c>
      <c r="G76" s="139">
        <f>$G$7</f>
        <v>3</v>
      </c>
      <c r="H76" s="150">
        <f>$H$7</f>
        <v>7</v>
      </c>
      <c r="I76" s="8">
        <f>$I$71</f>
        <v>9</v>
      </c>
      <c r="J76" s="1">
        <f>$J$71</f>
        <v>23</v>
      </c>
      <c r="K76" s="1">
        <f>$K$71</f>
        <v>34</v>
      </c>
      <c r="L76" s="1">
        <f>$L$71</f>
        <v>40</v>
      </c>
      <c r="M76" s="1">
        <f>$M$71</f>
        <v>42</v>
      </c>
      <c r="N76" s="1">
        <f>$N$71</f>
        <v>1</v>
      </c>
      <c r="O76" s="126">
        <f>$O$71</f>
        <v>4</v>
      </c>
      <c r="P76" s="8">
        <f>COUNTIF(I76:N76,8)</f>
        <v>0</v>
      </c>
      <c r="Q76" s="1">
        <f>COUNTIF(I76:N76,33)</f>
        <v>0</v>
      </c>
      <c r="R76" s="1">
        <f>COUNTIF(I76:N76,35)</f>
        <v>0</v>
      </c>
      <c r="S76" s="1">
        <f>COUNTIF(I76:N76,36)</f>
        <v>0</v>
      </c>
      <c r="T76" s="1">
        <f>COUNTIF(I76:N76,37)</f>
        <v>0</v>
      </c>
      <c r="U76" s="1">
        <f>COUNTIF(N76:O76,3)</f>
        <v>0</v>
      </c>
      <c r="V76" s="126">
        <f>COUNTIF(O76:P76,7)</f>
        <v>0</v>
      </c>
      <c r="W76" s="160">
        <f>SUMIF(P76:T76,1)</f>
        <v>0</v>
      </c>
      <c r="X76" s="160">
        <f>SUMIF(U76:V76,1)</f>
        <v>0</v>
      </c>
      <c r="Y76" s="492"/>
      <c r="Z76" s="488"/>
      <c r="AA76" s="493">
        <f>IF(T78=1,5,0*(IF(S78=2,77,0)*IF(R78=3,17,0)*IF(Q78=4,77,0)*IF(P78=5,777,0)*IF(O78=6,77777,0*(IF(N78=7,0,0)))))</f>
        <v>0</v>
      </c>
      <c r="AB76" s="463">
        <f>IF(S78=1,17,0*(IF(T78=2,77,0)*IF(S78=3,17,0)*IF(R78=4,77,0)*IF(Q78=5,777,0)*IF(P78=6,77777,0*(IF(O78=7,0,0)))))</f>
        <v>0</v>
      </c>
      <c r="AC76" s="463">
        <f>IF(R78=1,77,0*(IF(U78=2,77,0)*IF(T78=3,17,0)*IF(S78=4,77,0)*IF(R78=5,777,0)*IF(Q78=6,77777,0*(IF(P78=7,0,0)))))</f>
        <v>0</v>
      </c>
      <c r="AD76" s="463">
        <f>IF(Q78=1,777,0*(IF(V78=2,77,0)*IF(U78=3,17,0)*IF(T78=4,77,0)*IF(S78=5,777,0)*IF(R78=6,77777,0*(IF(Q78=7,0,0)))))</f>
        <v>0</v>
      </c>
      <c r="AE76" s="463">
        <f>IF(P78=1,7777,0*(IF(W78=2,77,0)*IF(V78=3,17,0)*IF(U78=4,77,0)*IF(T78=5,777,0)*IF(S78=6,77777,0*(IF(R78=7,0,0)))))</f>
        <v>0</v>
      </c>
      <c r="AF76" s="463">
        <f>IF(O78=1,77777,0*(IF(X78=2,77,0)*IF(W78=3,17,0)*IF(V78=4,77,0)*IF(U78=5,777,0)*IF(T78=6,77777,0*(IF(S78=7,0,0)))))</f>
        <v>0</v>
      </c>
      <c r="AG76" s="465">
        <f>IF(N78=1,Y78,0*(IF(T78=2,5,0)*IF(S78=3,17,0)*IF(R78=4,77,0)*IF(Q78=5,777,0)*IF(P78=6,7777,0*(IF(O78=6,77777,0)))))</f>
        <v>0</v>
      </c>
      <c r="AH76" s="463" t="e">
        <f>IF(AA76=1,5,0*(IF(#REF!=2,77,0)*IF(Y78=3,17,0)*IF(X78=4,77,0)*IF(W78=5,777,0)*IF(V78=6,77777,0*(IF(U78=7,0,0)))))</f>
        <v>#REF!</v>
      </c>
      <c r="AI76" s="463" t="e">
        <f>IF(#REF!=1,17,0*(IF(AA76=2,77,0)*IF(#REF!=3,17,0)*IF(Y78=4,77,0)*IF(X78=5,777,0)*IF(W78=6,77777,0*(IF(V78=7,0,0)))))</f>
        <v>#REF!</v>
      </c>
      <c r="AJ76" s="463" t="e">
        <f>IF(Y78=1,77,0*(IF(AB76=2,77,0)*IF(AA76=3,17,0)*IF(#REF!=4,77,0)*IF(Y78=5,777,0)*IF(X78=6,77777,0*(IF(W78=7,0,0)))))</f>
        <v>#REF!</v>
      </c>
      <c r="AK76" s="463" t="e">
        <f>IF(X78=1,777,0*(IF(AC76=2,77,0)*IF(AB76=3,17,0)*IF(AA76=4,77,0)*IF(#REF!=5,777,0)*IF(Y78=6,77777,0*(IF(X78=7,0,0)))))</f>
        <v>#REF!</v>
      </c>
      <c r="AL76" s="461" t="e">
        <f>IF($P$4=1,Eurojackpot!B76,0*(IF(AD76=2,77,0)*IF(AC76=3,17,0)*IF(AB76=4,77,0)*IF(AA76=5,777,0)*IF(#REF!=6,77777,0*(IF(Y76=7,0,0)))))</f>
        <v>#REF!</v>
      </c>
    </row>
    <row r="77" spans="1:38" x14ac:dyDescent="0.25">
      <c r="A77" s="86"/>
      <c r="B77" s="451"/>
      <c r="C77" s="451"/>
      <c r="D77" s="451"/>
      <c r="E77" s="451"/>
      <c r="F77" s="451"/>
      <c r="G77" s="451"/>
      <c r="H77" s="451"/>
      <c r="I77" s="451"/>
      <c r="J77" s="451"/>
      <c r="K77" s="451"/>
      <c r="L77" s="451"/>
      <c r="M77" s="451"/>
      <c r="N77" s="451"/>
      <c r="O77" s="451"/>
      <c r="P77" s="451"/>
      <c r="Q77" s="451"/>
      <c r="R77" s="451"/>
      <c r="S77" s="451"/>
      <c r="T77" s="451"/>
      <c r="U77" s="451"/>
      <c r="V77" s="451"/>
      <c r="W77" s="451"/>
      <c r="X77" s="451"/>
      <c r="Y77" s="452"/>
      <c r="Z77" s="489"/>
      <c r="AA77" s="474"/>
      <c r="AB77" s="451"/>
      <c r="AC77" s="451"/>
      <c r="AD77" s="451"/>
      <c r="AE77" s="451"/>
      <c r="AF77" s="451"/>
      <c r="AG77" s="451"/>
      <c r="AH77" s="451"/>
      <c r="AI77" s="451"/>
      <c r="AJ77" s="451"/>
      <c r="AK77" s="451"/>
      <c r="AL77" s="451"/>
    </row>
    <row r="78" spans="1:38" ht="15.75" thickBot="1" x14ac:dyDescent="0.3">
      <c r="A78" s="86"/>
      <c r="B78" s="451"/>
      <c r="C78" s="451"/>
      <c r="D78" s="451"/>
      <c r="E78" s="451"/>
      <c r="F78" s="451"/>
      <c r="G78" s="451"/>
      <c r="H78" s="451"/>
      <c r="I78" s="451"/>
      <c r="J78" s="451"/>
      <c r="K78" s="451"/>
      <c r="L78" s="451"/>
      <c r="M78" s="451"/>
      <c r="N78" s="451"/>
      <c r="O78" s="451"/>
      <c r="P78" s="451"/>
      <c r="Q78" s="451"/>
      <c r="R78" s="451"/>
      <c r="S78" s="451"/>
      <c r="T78" s="451"/>
      <c r="U78" s="451"/>
      <c r="V78" s="451"/>
      <c r="W78" s="451"/>
      <c r="X78" s="451"/>
      <c r="Y78" s="452"/>
      <c r="Z78" s="489"/>
      <c r="AA78" s="474"/>
      <c r="AB78" s="451"/>
      <c r="AC78" s="451"/>
      <c r="AD78" s="451"/>
      <c r="AE78" s="451"/>
      <c r="AF78" s="451"/>
      <c r="AG78" s="451"/>
      <c r="AH78" s="451"/>
      <c r="AI78" s="451"/>
      <c r="AJ78" s="451"/>
      <c r="AK78" s="451"/>
      <c r="AL78" s="451"/>
    </row>
    <row r="79" spans="1:38" ht="15.75" customHeight="1" thickBot="1" x14ac:dyDescent="0.3">
      <c r="A79" s="82">
        <v>44267</v>
      </c>
      <c r="B79" s="337" t="s">
        <v>0</v>
      </c>
      <c r="C79" s="338"/>
      <c r="D79" s="338"/>
      <c r="E79" s="338"/>
      <c r="F79" s="338"/>
      <c r="G79" s="338"/>
      <c r="H79" s="339"/>
      <c r="I79" s="337" t="s">
        <v>1</v>
      </c>
      <c r="J79" s="338"/>
      <c r="K79" s="338"/>
      <c r="L79" s="338"/>
      <c r="M79" s="338"/>
      <c r="N79" s="338"/>
      <c r="O79" s="338"/>
      <c r="P79" s="337" t="s">
        <v>2</v>
      </c>
      <c r="Q79" s="338"/>
      <c r="R79" s="338"/>
      <c r="S79" s="338"/>
      <c r="T79" s="338"/>
      <c r="U79" s="338"/>
      <c r="V79" s="338"/>
      <c r="W79" s="456" t="s">
        <v>9</v>
      </c>
      <c r="X79" s="454" t="s">
        <v>3</v>
      </c>
      <c r="Y79" s="458" t="s">
        <v>4</v>
      </c>
      <c r="Z79" s="486" t="s">
        <v>180</v>
      </c>
      <c r="AA79" s="494" t="s">
        <v>166</v>
      </c>
      <c r="AB79" s="460" t="s">
        <v>167</v>
      </c>
      <c r="AC79" s="460" t="s">
        <v>168</v>
      </c>
      <c r="AD79" s="460" t="s">
        <v>169</v>
      </c>
      <c r="AE79" s="460" t="s">
        <v>170</v>
      </c>
      <c r="AF79" s="460" t="s">
        <v>171</v>
      </c>
      <c r="AG79" s="460" t="s">
        <v>172</v>
      </c>
      <c r="AH79" s="460" t="s">
        <v>173</v>
      </c>
      <c r="AI79" s="460" t="s">
        <v>174</v>
      </c>
      <c r="AJ79" s="460" t="s">
        <v>175</v>
      </c>
      <c r="AK79" s="460" t="s">
        <v>176</v>
      </c>
      <c r="AL79" s="460" t="s">
        <v>177</v>
      </c>
    </row>
    <row r="80" spans="1:38" x14ac:dyDescent="0.25">
      <c r="A80" s="44" t="s">
        <v>23</v>
      </c>
      <c r="B80" s="146">
        <f>$B$2</f>
        <v>3</v>
      </c>
      <c r="C80" s="147">
        <f>$C$2</f>
        <v>6</v>
      </c>
      <c r="D80" s="147">
        <f>$D$2</f>
        <v>15</v>
      </c>
      <c r="E80" s="147">
        <f>$E$2</f>
        <v>20</v>
      </c>
      <c r="F80" s="147">
        <f>$F$2</f>
        <v>22</v>
      </c>
      <c r="G80" s="147">
        <f>$G$2</f>
        <v>4</v>
      </c>
      <c r="H80" s="148">
        <f>$H$2</f>
        <v>8</v>
      </c>
      <c r="I80" s="136">
        <v>6</v>
      </c>
      <c r="J80" s="141">
        <v>11</v>
      </c>
      <c r="K80" s="141">
        <v>18</v>
      </c>
      <c r="L80" s="141">
        <v>26</v>
      </c>
      <c r="M80" s="141">
        <v>34</v>
      </c>
      <c r="N80" s="141">
        <v>5</v>
      </c>
      <c r="O80" s="142">
        <v>8</v>
      </c>
      <c r="P80" s="136">
        <f>COUNTIF(I80:N80,3)</f>
        <v>0</v>
      </c>
      <c r="Q80" s="141">
        <f>COUNTIF(I80:N80,6)</f>
        <v>1</v>
      </c>
      <c r="R80" s="141">
        <f>COUNTIF(I80:N80,15)</f>
        <v>0</v>
      </c>
      <c r="S80" s="141">
        <f>COUNTIF(I80:N80,20)</f>
        <v>0</v>
      </c>
      <c r="T80" s="141">
        <f>COUNTIF(I80:N80,22)</f>
        <v>0</v>
      </c>
      <c r="U80" s="141">
        <f>COUNTIF(N80:O80,4)</f>
        <v>0</v>
      </c>
      <c r="V80" s="142">
        <f>COUNTIF(O80:P80,8)</f>
        <v>1</v>
      </c>
      <c r="W80" s="455">
        <f>SUMIF(P80:T80,1)</f>
        <v>1</v>
      </c>
      <c r="X80" s="455">
        <f>SUMIF(U80:V80,1)</f>
        <v>1</v>
      </c>
      <c r="Y80" s="173"/>
      <c r="Z80" s="487"/>
      <c r="AA80" s="461">
        <f>IF(T80=1,5,0*(IF(S80=2,77,0)*IF(R80=3,17,0)*IF(Q80=4,77,0)*IF(P80=5,777,0)*IF(O80=6,77777,0*(IF(N80=7,0,0)))))</f>
        <v>0</v>
      </c>
      <c r="AB80" s="461">
        <f>IF(S80=1,17,0*(IF(T80=2,77,0)*IF(S80=3,17,0)*IF(R80=4,77,0)*IF(Q80=5,777,0)*IF(P80=6,77777,0*(IF(O80=7,0,0)))))</f>
        <v>0</v>
      </c>
      <c r="AC80" s="461">
        <f>IF(R80=1,77,0*(IF(U80=2,77,0)*IF(T80=3,17,0)*IF(S80=4,77,0)*IF(R80=5,777,0)*IF(Q80=6,77777,0*(IF(P80=7,0,0)))))</f>
        <v>0</v>
      </c>
      <c r="AD80" s="461">
        <f>IF(Q80=1,777,0*(IF(V80=2,77,0)*IF(U80=3,17,0)*IF(T80=4,77,0)*IF(S80=5,777,0)*IF(R80=6,77777,0*(IF(Q80=7,0,0)))))</f>
        <v>777</v>
      </c>
      <c r="AE80" s="461">
        <f>IF(P80=1,7777,0*(IF(W80=2,77,0)*IF(V80=3,17,0)*IF(U80=4,77,0)*IF(T80=5,777,0)*IF(S80=6,77777,0*(IF(R80=7,0,0)))))</f>
        <v>0</v>
      </c>
      <c r="AF80" s="461">
        <f>IF(O80=1,77777,0*(IF(X80=2,77,0)*IF(W80=3,17,0)*IF(V80=4,77,0)*IF(U80=5,777,0)*IF(T80=6,77777,0*(IF(S80=7,0,0)))))</f>
        <v>0</v>
      </c>
      <c r="AG80" s="464">
        <f>IF(N80=1,Y80,0*(IF(T80=2,5,0)*IF(S80=3,17,0)*IF(R80=4,77,0)*IF(Q80=5,777,0)*IF(P80=6,7777,0*(IF(O80=6,77777,0)))))</f>
        <v>0</v>
      </c>
      <c r="AH80" s="461" t="e">
        <f>IF(AA80=1,5,0*(IF(#REF!=2,77,0)*IF(Y80=3,17,0)*IF(X80=4,77,0)*IF(W80=5,777,0)*IF(V80=6,77777,0*(IF(U80=7,0,0)))))</f>
        <v>#REF!</v>
      </c>
      <c r="AI80" s="461" t="e">
        <f>IF(#REF!=1,17,0*(IF(AA80=2,77,0)*IF(#REF!=3,17,0)*IF(Y80=4,77,0)*IF(X80=5,777,0)*IF(W80=6,77777,0*(IF(V80=7,0,0)))))</f>
        <v>#REF!</v>
      </c>
      <c r="AJ80" s="461" t="e">
        <f>IF(Y80=1,77,0*(IF(AB80=2,77,0)*IF(AA80=3,17,0)*IF(#REF!=4,77,0)*IF(Y80=5,777,0)*IF(X80=6,77777,0*(IF(W80=7,0,0)))))</f>
        <v>#REF!</v>
      </c>
      <c r="AK80" s="461">
        <f>IF(X80=1,777,0*(IF(AC80=2,77,0)*IF(AB80=3,17,0)*IF(AA80=4,77,0)*IF(#REF!=5,777,0)*IF(Y80=6,77777,0*(IF(X80=7,0,0)))))</f>
        <v>777</v>
      </c>
      <c r="AL80" s="461" t="e">
        <f>IF($P$4=1,Eurojackpot!B80,0*(IF(AD80=2,77,0)*IF(AC80=3,17,0)*IF(AB80=4,77,0)*IF(AA80=5,777,0)*IF(#REF!=6,77777,0*(IF(Y80=7,0,0)))))</f>
        <v>#REF!</v>
      </c>
    </row>
    <row r="81" spans="1:38" x14ac:dyDescent="0.25">
      <c r="A81" s="44" t="s">
        <v>24</v>
      </c>
      <c r="B81" s="149">
        <f>$B$3</f>
        <v>15</v>
      </c>
      <c r="C81" s="139">
        <f>$C$3</f>
        <v>17</v>
      </c>
      <c r="D81" s="139">
        <f>$D$3</f>
        <v>27</v>
      </c>
      <c r="E81" s="139">
        <f>$E$3</f>
        <v>33</v>
      </c>
      <c r="F81" s="139">
        <f>$F$3</f>
        <v>50</v>
      </c>
      <c r="G81" s="139">
        <f>$G$3</f>
        <v>1</v>
      </c>
      <c r="H81" s="150">
        <f>$H$3</f>
        <v>2</v>
      </c>
      <c r="I81" s="8">
        <f>$I$80</f>
        <v>6</v>
      </c>
      <c r="J81" s="1">
        <f>$J$80</f>
        <v>11</v>
      </c>
      <c r="K81" s="1">
        <f>$K$80</f>
        <v>18</v>
      </c>
      <c r="L81" s="1">
        <f>$L$80</f>
        <v>26</v>
      </c>
      <c r="M81" s="1">
        <f>$M$80</f>
        <v>34</v>
      </c>
      <c r="N81" s="1">
        <f>$N$80</f>
        <v>5</v>
      </c>
      <c r="O81" s="126">
        <f>$O$80</f>
        <v>8</v>
      </c>
      <c r="P81" s="8">
        <f>COUNTIF(I81:N81,15)</f>
        <v>0</v>
      </c>
      <c r="Q81" s="1">
        <f>COUNTIF(I81:N81,17)</f>
        <v>0</v>
      </c>
      <c r="R81" s="1">
        <f>COUNTIF(I81:N81,27)</f>
        <v>0</v>
      </c>
      <c r="S81" s="1">
        <f>COUNTIF(I81:N81,33)</f>
        <v>0</v>
      </c>
      <c r="T81" s="1">
        <f>COUNTIF(I81:N81,50)</f>
        <v>0</v>
      </c>
      <c r="U81" s="1">
        <f>COUNTIF(N81:O81,1)</f>
        <v>0</v>
      </c>
      <c r="V81" s="126">
        <f>COUNTIF(O81:P81,2)</f>
        <v>0</v>
      </c>
      <c r="W81" s="160">
        <f t="shared" ref="W81:W85" si="45">SUMIF(P81:T81,1)</f>
        <v>0</v>
      </c>
      <c r="X81" s="160">
        <f t="shared" ref="X81:X85" si="46">SUMIF(U81:V81,1)</f>
        <v>0</v>
      </c>
      <c r="Y81" s="173"/>
      <c r="Z81" s="487"/>
      <c r="AA81" s="462"/>
      <c r="AB81" s="462"/>
      <c r="AC81" s="462"/>
      <c r="AD81" s="462"/>
      <c r="AE81" s="462"/>
      <c r="AF81" s="462"/>
      <c r="AG81" s="462"/>
      <c r="AH81" s="462"/>
      <c r="AI81" s="462"/>
      <c r="AJ81" s="462"/>
      <c r="AK81" s="462"/>
      <c r="AL81" s="461" t="e">
        <f>IF($P$4=1,Eurojackpot!B81,0*(IF(AD81=2,77,0)*IF(AC81=3,17,0)*IF(AB81=4,77,0)*IF(AA81=5,777,0)*IF(#REF!=6,77777,0*(IF(Y81=7,0,0)))))</f>
        <v>#REF!</v>
      </c>
    </row>
    <row r="82" spans="1:38" x14ac:dyDescent="0.25">
      <c r="A82" s="44" t="s">
        <v>25</v>
      </c>
      <c r="B82" s="149">
        <f>$B$4</f>
        <v>7</v>
      </c>
      <c r="C82" s="139">
        <f>$C$4</f>
        <v>8</v>
      </c>
      <c r="D82" s="139">
        <f>$D$4</f>
        <v>28</v>
      </c>
      <c r="E82" s="139">
        <f>$E$4</f>
        <v>34</v>
      </c>
      <c r="F82" s="139">
        <f>$F$4</f>
        <v>39</v>
      </c>
      <c r="G82" s="139">
        <f>$G$4</f>
        <v>4</v>
      </c>
      <c r="H82" s="150">
        <f>$H$4</f>
        <v>10</v>
      </c>
      <c r="I82" s="8">
        <f>$I$80</f>
        <v>6</v>
      </c>
      <c r="J82" s="1">
        <f>$J$80</f>
        <v>11</v>
      </c>
      <c r="K82" s="1">
        <f>$K$80</f>
        <v>18</v>
      </c>
      <c r="L82" s="1">
        <f>$L$80</f>
        <v>26</v>
      </c>
      <c r="M82" s="1">
        <f>$M$80</f>
        <v>34</v>
      </c>
      <c r="N82" s="1">
        <f>$N$80</f>
        <v>5</v>
      </c>
      <c r="O82" s="126">
        <f>$O$80</f>
        <v>8</v>
      </c>
      <c r="P82" s="8">
        <f>COUNTIF(I82:N82,7)</f>
        <v>0</v>
      </c>
      <c r="Q82" s="1">
        <f t="shared" ref="Q82" si="47">COUNTIF(I82:N82,8)</f>
        <v>0</v>
      </c>
      <c r="R82" s="1">
        <f>COUNTIF(I82:N82,28)</f>
        <v>0</v>
      </c>
      <c r="S82" s="1">
        <f>COUNTIF(I82:N82,34)</f>
        <v>1</v>
      </c>
      <c r="T82" s="1">
        <f>COUNTIF(I82:N82,39)</f>
        <v>0</v>
      </c>
      <c r="U82" s="1">
        <f t="shared" ref="U82:U83" si="48">COUNTIF(N82:O82,4)</f>
        <v>0</v>
      </c>
      <c r="V82" s="126">
        <f>COUNTIF(O82:P82,10)</f>
        <v>0</v>
      </c>
      <c r="W82" s="160">
        <f t="shared" si="45"/>
        <v>1</v>
      </c>
      <c r="X82" s="160">
        <f t="shared" si="46"/>
        <v>0</v>
      </c>
      <c r="Y82" s="173"/>
      <c r="Z82" s="487"/>
      <c r="AA82" s="461">
        <f>IF(T82=1,5,0*(IF(S82=2,77,0)*IF(R82=3,17,0)*IF(Q82=4,77,0)*IF(P82=5,777,0)*IF(O82=6,77777,0*(IF(N82=7,0,0)))))</f>
        <v>0</v>
      </c>
      <c r="AB82" s="461">
        <f>IF(S82=1,17,0*(IF(T82=2,77,0)*IF(S82=3,17,0)*IF(R82=4,77,0)*IF(Q82=5,777,0)*IF(P82=6,77777,0*(IF(O82=7,0,0)))))</f>
        <v>17</v>
      </c>
      <c r="AC82" s="461">
        <f>IF(R82=1,77,0*(IF(U82=2,77,0)*IF(T82=3,17,0)*IF(S82=4,77,0)*IF(R82=5,777,0)*IF(Q82=6,77777,0*(IF(P82=7,0,0)))))</f>
        <v>0</v>
      </c>
      <c r="AD82" s="461">
        <f>IF(Q82=1,777,0*(IF(V82=2,77,0)*IF(U82=3,17,0)*IF(T82=4,77,0)*IF(S82=5,777,0)*IF(R82=6,77777,0*(IF(Q82=7,0,0)))))</f>
        <v>0</v>
      </c>
      <c r="AE82" s="461">
        <f>IF(P82=1,7777,0*(IF(W82=2,77,0)*IF(V82=3,17,0)*IF(U82=4,77,0)*IF(T82=5,777,0)*IF(S82=6,77777,0*(IF(R82=7,0,0)))))</f>
        <v>0</v>
      </c>
      <c r="AF82" s="461">
        <f>IF(O82=1,77777,0*(IF(X82=2,77,0)*IF(W82=3,17,0)*IF(V82=4,77,0)*IF(U82=5,777,0)*IF(T82=6,77777,0*(IF(S82=7,0,0)))))</f>
        <v>0</v>
      </c>
      <c r="AG82" s="464">
        <f>IF(N82=1,Y82,0*(IF(T82=2,5,0)*IF(S82=3,17,0)*IF(R82=4,77,0)*IF(Q82=5,777,0)*IF(P82=6,7777,0*(IF(O82=6,77777,0)))))</f>
        <v>0</v>
      </c>
      <c r="AH82" s="461" t="e">
        <f>IF(AA82=1,5,0*(IF(#REF!=2,77,0)*IF(Y82=3,17,0)*IF(X82=4,77,0)*IF(W82=5,777,0)*IF(V82=6,77777,0*(IF(U82=7,0,0)))))</f>
        <v>#REF!</v>
      </c>
      <c r="AI82" s="461" t="e">
        <f>IF(#REF!=1,17,0*(IF(AA82=2,77,0)*IF(#REF!=3,17,0)*IF(Y82=4,77,0)*IF(X82=5,777,0)*IF(W82=6,77777,0*(IF(V82=7,0,0)))))</f>
        <v>#REF!</v>
      </c>
      <c r="AJ82" s="461" t="e">
        <f>IF(Y82=1,77,0*(IF(AB82=2,77,0)*IF(AA82=3,17,0)*IF(#REF!=4,77,0)*IF(Y82=5,777,0)*IF(X82=6,77777,0*(IF(W82=7,0,0)))))</f>
        <v>#REF!</v>
      </c>
      <c r="AK82" s="461" t="e">
        <f>IF(X82=1,777,0*(IF(AC82=2,77,0)*IF(AB82=3,17,0)*IF(AA82=4,77,0)*IF(#REF!=5,777,0)*IF(Y82=6,77777,0*(IF(X82=7,0,0)))))</f>
        <v>#REF!</v>
      </c>
      <c r="AL82" s="461" t="e">
        <f>IF($P$4=1,Eurojackpot!B82,0*(IF(AD82=2,77,0)*IF(AC82=3,17,0)*IF(AB82=4,77,0)*IF(AA82=5,777,0)*IF(#REF!=6,77777,0*(IF(Y82=7,0,0)))))</f>
        <v>#REF!</v>
      </c>
    </row>
    <row r="83" spans="1:38" x14ac:dyDescent="0.25">
      <c r="A83" s="44" t="s">
        <v>26</v>
      </c>
      <c r="B83" s="149">
        <f>$B$5</f>
        <v>1</v>
      </c>
      <c r="C83" s="139">
        <f>$C$5</f>
        <v>6</v>
      </c>
      <c r="D83" s="139">
        <f>$D$5</f>
        <v>19</v>
      </c>
      <c r="E83" s="139">
        <f>$E$5</f>
        <v>38</v>
      </c>
      <c r="F83" s="139">
        <f>$F$5</f>
        <v>40</v>
      </c>
      <c r="G83" s="139">
        <f>$G$5</f>
        <v>4</v>
      </c>
      <c r="H83" s="150">
        <f>$H$5</f>
        <v>5</v>
      </c>
      <c r="I83" s="8">
        <f>$I$80</f>
        <v>6</v>
      </c>
      <c r="J83" s="1">
        <f>$J$80</f>
        <v>11</v>
      </c>
      <c r="K83" s="1">
        <f>$K$80</f>
        <v>18</v>
      </c>
      <c r="L83" s="1">
        <f>$L$80</f>
        <v>26</v>
      </c>
      <c r="M83" s="1">
        <f>$M$80</f>
        <v>34</v>
      </c>
      <c r="N83" s="1">
        <f>$N$80</f>
        <v>5</v>
      </c>
      <c r="O83" s="126">
        <f>$O$80</f>
        <v>8</v>
      </c>
      <c r="P83" s="8">
        <f>COUNTIF(I83:N83,1)</f>
        <v>0</v>
      </c>
      <c r="Q83" s="1">
        <f>COUNTIF(I83:N83,6)</f>
        <v>1</v>
      </c>
      <c r="R83" s="1">
        <f>COUNTIF(I83:N83,19)</f>
        <v>0</v>
      </c>
      <c r="S83" s="1">
        <f>COUNTIF(I83:N83,38)</f>
        <v>0</v>
      </c>
      <c r="T83" s="1">
        <f>COUNTIF(I83:N83,40)</f>
        <v>0</v>
      </c>
      <c r="U83" s="1">
        <f t="shared" si="48"/>
        <v>0</v>
      </c>
      <c r="V83" s="126">
        <f>COUNTIF(O83:P83,5)</f>
        <v>0</v>
      </c>
      <c r="W83" s="160">
        <f t="shared" si="45"/>
        <v>1</v>
      </c>
      <c r="X83" s="160">
        <f t="shared" si="46"/>
        <v>0</v>
      </c>
      <c r="Y83" s="173"/>
      <c r="Z83" s="487"/>
      <c r="AA83" s="461">
        <f>IF(T84=1,5,0*(IF(S84=2,77,0)*IF(R84=3,17,0)*IF(Q84=4,77,0)*IF(P84=5,777,0)*IF(O84=6,77777,0*(IF(N84=7,0,0)))))</f>
        <v>0</v>
      </c>
      <c r="AB83" s="461">
        <f>IF(S84=1,17,0*(IF(T84=2,77,0)*IF(S84=3,17,0)*IF(R84=4,77,0)*IF(Q84=5,777,0)*IF(P84=6,77777,0*(IF(O84=7,0,0)))))</f>
        <v>0</v>
      </c>
      <c r="AC83" s="461">
        <f>IF(R84=1,77,0*(IF(U84=2,77,0)*IF(T84=3,17,0)*IF(S84=4,77,0)*IF(R84=5,777,0)*IF(Q84=6,77777,0*(IF(P84=7,0,0)))))</f>
        <v>77</v>
      </c>
      <c r="AD83" s="461">
        <f>IF(Q84=1,777,0*(IF(V84=2,77,0)*IF(U84=3,17,0)*IF(T84=4,77,0)*IF(S84=5,777,0)*IF(R84=6,77777,0*(IF(Q84=7,0,0)))))</f>
        <v>0</v>
      </c>
      <c r="AE83" s="461">
        <f>IF(P84=1,7777,0*(IF(W84=2,77,0)*IF(V84=3,17,0)*IF(U84=4,77,0)*IF(T84=5,777,0)*IF(S84=6,77777,0*(IF(R84=7,0,0)))))</f>
        <v>0</v>
      </c>
      <c r="AF83" s="461">
        <f>IF(O84=1,77777,0*(IF(X84=2,77,0)*IF(W84=3,17,0)*IF(V84=4,77,0)*IF(U84=5,777,0)*IF(T84=6,77777,0*(IF(S84=7,0,0)))))</f>
        <v>0</v>
      </c>
      <c r="AG83" s="464">
        <f>IF(N84=1,Y84,0*(IF(T84=2,5,0)*IF(S84=3,17,0)*IF(R84=4,77,0)*IF(Q84=5,777,0)*IF(P84=6,7777,0*(IF(O84=6,77777,0)))))</f>
        <v>0</v>
      </c>
      <c r="AH83" s="461" t="e">
        <f>IF(AA83=1,5,0*(IF(#REF!=2,77,0)*IF(Y84=3,17,0)*IF(X84=4,77,0)*IF(W84=5,777,0)*IF(V84=6,77777,0*(IF(U84=7,0,0)))))</f>
        <v>#REF!</v>
      </c>
      <c r="AI83" s="461" t="e">
        <f>IF(#REF!=1,17,0*(IF(AA83=2,77,0)*IF(#REF!=3,17,0)*IF(Y84=4,77,0)*IF(X84=5,777,0)*IF(W84=6,77777,0*(IF(V84=7,0,0)))))</f>
        <v>#REF!</v>
      </c>
      <c r="AJ83" s="461" t="e">
        <f>IF(Y84=1,77,0*(IF(AB83=2,77,0)*IF(AA83=3,17,0)*IF(#REF!=4,77,0)*IF(Y84=5,777,0)*IF(X84=6,77777,0*(IF(W84=7,0,0)))))</f>
        <v>#REF!</v>
      </c>
      <c r="AK83" s="461" t="e">
        <f>IF(X84=1,777,0*(IF(AC83=2,77,0)*IF(AB83=3,17,0)*IF(AA83=4,77,0)*IF(#REF!=5,777,0)*IF(Y84=6,77777,0*(IF(X84=7,0,0)))))</f>
        <v>#REF!</v>
      </c>
      <c r="AL83" s="461" t="e">
        <f>IF($P$4=1,Eurojackpot!B83,0*(IF(AD83=2,77,0)*IF(AC83=3,17,0)*IF(AB83=4,77,0)*IF(AA83=5,777,0)*IF(#REF!=6,77777,0*(IF(Y83=7,0,0)))))</f>
        <v>#REF!</v>
      </c>
    </row>
    <row r="84" spans="1:38" x14ac:dyDescent="0.25">
      <c r="A84" s="44" t="s">
        <v>27</v>
      </c>
      <c r="B84" s="149">
        <f>$B$6</f>
        <v>10</v>
      </c>
      <c r="C84" s="139">
        <f>$C$6</f>
        <v>25</v>
      </c>
      <c r="D84" s="139">
        <f>$D$6</f>
        <v>26</v>
      </c>
      <c r="E84" s="139">
        <f>$E$6</f>
        <v>29</v>
      </c>
      <c r="F84" s="139">
        <f>$F$6</f>
        <v>35</v>
      </c>
      <c r="G84" s="139">
        <f>$G$6</f>
        <v>6</v>
      </c>
      <c r="H84" s="150">
        <f>$H$6</f>
        <v>9</v>
      </c>
      <c r="I84" s="8">
        <f>$I$80</f>
        <v>6</v>
      </c>
      <c r="J84" s="1">
        <f>$J$80</f>
        <v>11</v>
      </c>
      <c r="K84" s="1">
        <f>$K$80</f>
        <v>18</v>
      </c>
      <c r="L84" s="1">
        <f>$L$80</f>
        <v>26</v>
      </c>
      <c r="M84" s="1">
        <f>$M$80</f>
        <v>34</v>
      </c>
      <c r="N84" s="1">
        <f>$N$80</f>
        <v>5</v>
      </c>
      <c r="O84" s="126">
        <f>$O$80</f>
        <v>8</v>
      </c>
      <c r="P84" s="8">
        <f>COUNTIF(I84:N84,10)</f>
        <v>0</v>
      </c>
      <c r="Q84" s="1">
        <f>COUNTIF(I84:N84,25)</f>
        <v>0</v>
      </c>
      <c r="R84" s="1">
        <f>COUNTIF(I84:N84,26)</f>
        <v>1</v>
      </c>
      <c r="S84" s="1">
        <f>COUNTIF(I84:N84,29)</f>
        <v>0</v>
      </c>
      <c r="T84" s="1">
        <f>COUNTIF(I84:N84,35)</f>
        <v>0</v>
      </c>
      <c r="U84" s="1">
        <f>COUNTIF(N84:O84,6)</f>
        <v>0</v>
      </c>
      <c r="V84" s="126">
        <f>COUNTIF(O84:P84,9)</f>
        <v>0</v>
      </c>
      <c r="W84" s="160">
        <f t="shared" si="45"/>
        <v>1</v>
      </c>
      <c r="X84" s="160">
        <f t="shared" si="46"/>
        <v>0</v>
      </c>
      <c r="Y84" s="173"/>
      <c r="Z84" s="487"/>
      <c r="AA84" s="461">
        <f>IF(T86=1,5,0*(IF(S86=2,77,0)*IF(R86=3,17,0)*IF(Q86=4,77,0)*IF(P86=5,777,0)*IF(O86=6,77777,0*(IF(N86=7,0,0)))))</f>
        <v>0</v>
      </c>
      <c r="AB84" s="461">
        <f>IF(S86=1,17,0*(IF(T86=2,77,0)*IF(S86=3,17,0)*IF(R86=4,77,0)*IF(Q86=5,777,0)*IF(P86=6,77777,0*(IF(O86=7,0,0)))))</f>
        <v>0</v>
      </c>
      <c r="AC84" s="461">
        <f>IF(R86=1,77,0*(IF(U86=2,77,0)*IF(T86=3,17,0)*IF(S86=4,77,0)*IF(R86=5,777,0)*IF(Q86=6,77777,0*(IF(P86=7,0,0)))))</f>
        <v>0</v>
      </c>
      <c r="AD84" s="461">
        <f>IF(Q86=1,777,0*(IF(V86=2,77,0)*IF(U86=3,17,0)*IF(T86=4,77,0)*IF(S86=5,777,0)*IF(R86=6,77777,0*(IF(Q86=7,0,0)))))</f>
        <v>0</v>
      </c>
      <c r="AE84" s="461">
        <f>IF(P86=1,7777,0*(IF(W86=2,77,0)*IF(V86=3,17,0)*IF(U86=4,77,0)*IF(T86=5,777,0)*IF(S86=6,77777,0*(IF(R86=7,0,0)))))</f>
        <v>0</v>
      </c>
      <c r="AF84" s="461">
        <f>IF(O86=1,77777,0*(IF(X86=2,77,0)*IF(W86=3,17,0)*IF(V86=4,77,0)*IF(U86=5,777,0)*IF(T86=6,77777,0*(IF(S86=7,0,0)))))</f>
        <v>0</v>
      </c>
      <c r="AG84" s="464">
        <f>IF(N86=1,Y86,0*(IF(T86=2,5,0)*IF(S86=3,17,0)*IF(R86=4,77,0)*IF(Q86=5,777,0)*IF(P86=6,7777,0*(IF(O86=6,77777,0)))))</f>
        <v>0</v>
      </c>
      <c r="AH84" s="461" t="e">
        <f>IF(AA84=1,5,0*(IF(#REF!=2,77,0)*IF(Y86=3,17,0)*IF(X86=4,77,0)*IF(W86=5,777,0)*IF(V86=6,77777,0*(IF(U86=7,0,0)))))</f>
        <v>#REF!</v>
      </c>
      <c r="AI84" s="461" t="e">
        <f>IF(#REF!=1,17,0*(IF(AA84=2,77,0)*IF(#REF!=3,17,0)*IF(Y86=4,77,0)*IF(X86=5,777,0)*IF(W86=6,77777,0*(IF(V86=7,0,0)))))</f>
        <v>#REF!</v>
      </c>
      <c r="AJ84" s="461" t="e">
        <f>IF(Y86=1,77,0*(IF(AB84=2,77,0)*IF(AA84=3,17,0)*IF(#REF!=4,77,0)*IF(Y86=5,777,0)*IF(X86=6,77777,0*(IF(W86=7,0,0)))))</f>
        <v>#REF!</v>
      </c>
      <c r="AK84" s="461" t="e">
        <f>IF(X86=1,777,0*(IF(AC84=2,77,0)*IF(AB84=3,17,0)*IF(AA84=4,77,0)*IF(#REF!=5,777,0)*IF(Y86=6,77777,0*(IF(X86=7,0,0)))))</f>
        <v>#REF!</v>
      </c>
      <c r="AL84" s="461" t="e">
        <f>IF($P$4=1,Eurojackpot!B84,0*(IF(AD84=2,77,0)*IF(AC84=3,17,0)*IF(AB84=4,77,0)*IF(AA84=5,777,0)*IF(#REF!=6,77777,0*(IF(Y84=7,0,0)))))</f>
        <v>#REF!</v>
      </c>
    </row>
    <row r="85" spans="1:38" ht="15.75" thickBot="1" x14ac:dyDescent="0.3">
      <c r="A85" s="44" t="s">
        <v>28</v>
      </c>
      <c r="B85" s="149">
        <f>$B$7</f>
        <v>8</v>
      </c>
      <c r="C85" s="139">
        <f>$C$7</f>
        <v>33</v>
      </c>
      <c r="D85" s="139">
        <f>$D$7</f>
        <v>35</v>
      </c>
      <c r="E85" s="139">
        <f>$E$7</f>
        <v>36</v>
      </c>
      <c r="F85" s="139">
        <f>$F$7</f>
        <v>37</v>
      </c>
      <c r="G85" s="139">
        <f>$G$7</f>
        <v>3</v>
      </c>
      <c r="H85" s="150">
        <f>$H$7</f>
        <v>7</v>
      </c>
      <c r="I85" s="8">
        <f>$I$80</f>
        <v>6</v>
      </c>
      <c r="J85" s="1">
        <f>$J$80</f>
        <v>11</v>
      </c>
      <c r="K85" s="1">
        <f>$K$80</f>
        <v>18</v>
      </c>
      <c r="L85" s="1">
        <f>$L$80</f>
        <v>26</v>
      </c>
      <c r="M85" s="1">
        <f>$M$80</f>
        <v>34</v>
      </c>
      <c r="N85" s="1">
        <f>$N$80</f>
        <v>5</v>
      </c>
      <c r="O85" s="126">
        <f>$O$80</f>
        <v>8</v>
      </c>
      <c r="P85" s="8">
        <f>COUNTIF(I85:N85,8)</f>
        <v>0</v>
      </c>
      <c r="Q85" s="1">
        <f>COUNTIF(I85:N85,33)</f>
        <v>0</v>
      </c>
      <c r="R85" s="1">
        <f>COUNTIF(I85:N85,35)</f>
        <v>0</v>
      </c>
      <c r="S85" s="1">
        <f>COUNTIF(I85:N85,36)</f>
        <v>0</v>
      </c>
      <c r="T85" s="1">
        <f>COUNTIF(I85:N85,37)</f>
        <v>0</v>
      </c>
      <c r="U85" s="1">
        <f>COUNTIF(N85:O85,3)</f>
        <v>0</v>
      </c>
      <c r="V85" s="126">
        <f>COUNTIF(O85:P85,7)</f>
        <v>0</v>
      </c>
      <c r="W85" s="160">
        <f t="shared" si="45"/>
        <v>0</v>
      </c>
      <c r="X85" s="160">
        <f t="shared" si="46"/>
        <v>0</v>
      </c>
      <c r="Y85" s="305"/>
      <c r="Z85" s="487"/>
      <c r="AA85" s="463">
        <f>IF(T87=1,5,0*(IF(S87=2,77,0)*IF(R87=3,17,0)*IF(Q87=4,77,0)*IF(P87=5,777,0)*IF(O87=6,77777,0*(IF(N87=7,0,0)))))</f>
        <v>0</v>
      </c>
      <c r="AB85" s="463">
        <f>IF(S87=1,17,0*(IF(T87=2,77,0)*IF(S87=3,17,0)*IF(R87=4,77,0)*IF(Q87=5,777,0)*IF(P87=6,77777,0*(IF(O87=7,0,0)))))</f>
        <v>0</v>
      </c>
      <c r="AC85" s="463">
        <f>IF(R87=1,77,0*(IF(U87=2,77,0)*IF(T87=3,17,0)*IF(S87=4,77,0)*IF(R87=5,777,0)*IF(Q87=6,77777,0*(IF(P87=7,0,0)))))</f>
        <v>0</v>
      </c>
      <c r="AD85" s="463">
        <f>IF(Q87=1,777,0*(IF(V87=2,77,0)*IF(U87=3,17,0)*IF(T87=4,77,0)*IF(S87=5,777,0)*IF(R87=6,77777,0*(IF(Q87=7,0,0)))))</f>
        <v>0</v>
      </c>
      <c r="AE85" s="463">
        <f>IF(P87=1,7777,0*(IF(W87=2,77,0)*IF(V87=3,17,0)*IF(U87=4,77,0)*IF(T87=5,777,0)*IF(S87=6,77777,0*(IF(R87=7,0,0)))))</f>
        <v>7777</v>
      </c>
      <c r="AF85" s="463">
        <f>IF(O87=1,77777,0*(IF(X87=2,77,0)*IF(W87=3,17,0)*IF(V87=4,77,0)*IF(U87=5,777,0)*IF(T87=6,77777,0*(IF(S87=7,0,0)))))</f>
        <v>0</v>
      </c>
      <c r="AG85" s="465">
        <f>IF(N87=1,Y87,0*(IF(T87=2,5,0)*IF(S87=3,17,0)*IF(R87=4,77,0)*IF(Q87=5,777,0)*IF(P87=6,7777,0*(IF(O87=6,77777,0)))))</f>
        <v>0</v>
      </c>
      <c r="AH85" s="463" t="e">
        <f>IF(AA85=1,5,0*(IF(#REF!=2,77,0)*IF(Y87=3,17,0)*IF(X87=4,77,0)*IF(W87=5,777,0)*IF(V87=6,77777,0*(IF(U87=7,0,0)))))</f>
        <v>#REF!</v>
      </c>
      <c r="AI85" s="463" t="e">
        <f>IF(#REF!=1,17,0*(IF(AA85=2,77,0)*IF(#REF!=3,17,0)*IF(Y87=4,77,0)*IF(X87=5,777,0)*IF(W87=6,77777,0*(IF(V87=7,0,0)))))</f>
        <v>#REF!</v>
      </c>
      <c r="AJ85" s="463" t="e">
        <f>IF(Y87=1,77,0*(IF(AB85=2,77,0)*IF(AA85=3,17,0)*IF(#REF!=4,77,0)*IF(Y87=5,777,0)*IF(X87=6,77777,0*(IF(W87=7,0,0)))))</f>
        <v>#REF!</v>
      </c>
      <c r="AK85" s="463" t="e">
        <f>IF(X87=1,777,0*(IF(AC85=2,77,0)*IF(AB85=3,17,0)*IF(AA85=4,77,0)*IF(#REF!=5,777,0)*IF(Y87=6,77777,0*(IF(X87=7,0,0)))))</f>
        <v>#REF!</v>
      </c>
      <c r="AL85" s="461" t="e">
        <f>IF($P$4=1,Eurojackpot!B85,0*(IF(AD85=2,77,0)*IF(AC85=3,17,0)*IF(AB85=4,77,0)*IF(AA85=5,777,0)*IF(#REF!=6,77777,0*(IF(Y85=7,0,0)))))</f>
        <v>#REF!</v>
      </c>
    </row>
    <row r="86" spans="1:38" ht="15.75" thickBot="1" x14ac:dyDescent="0.3">
      <c r="A86" s="82">
        <v>44274</v>
      </c>
      <c r="B86" s="361" t="s">
        <v>0</v>
      </c>
      <c r="C86" s="340"/>
      <c r="D86" s="340"/>
      <c r="E86" s="340"/>
      <c r="F86" s="340"/>
      <c r="G86" s="340"/>
      <c r="H86" s="346"/>
      <c r="I86" s="361" t="s">
        <v>1</v>
      </c>
      <c r="J86" s="340"/>
      <c r="K86" s="340"/>
      <c r="L86" s="340"/>
      <c r="M86" s="340"/>
      <c r="N86" s="340"/>
      <c r="O86" s="346"/>
      <c r="P86" s="361" t="s">
        <v>2</v>
      </c>
      <c r="Q86" s="340"/>
      <c r="R86" s="340"/>
      <c r="S86" s="340"/>
      <c r="T86" s="340"/>
      <c r="U86" s="340"/>
      <c r="V86" s="346"/>
      <c r="W86" s="456" t="s">
        <v>9</v>
      </c>
      <c r="X86" s="454" t="s">
        <v>3</v>
      </c>
      <c r="Y86" s="458" t="s">
        <v>4</v>
      </c>
      <c r="Z86" s="487"/>
      <c r="AA86" s="460" t="s">
        <v>166</v>
      </c>
      <c r="AB86" s="460" t="s">
        <v>167</v>
      </c>
      <c r="AC86" s="460" t="s">
        <v>168</v>
      </c>
      <c r="AD86" s="460" t="s">
        <v>169</v>
      </c>
      <c r="AE86" s="460" t="s">
        <v>170</v>
      </c>
      <c r="AF86" s="460" t="s">
        <v>171</v>
      </c>
      <c r="AG86" s="460" t="s">
        <v>172</v>
      </c>
      <c r="AH86" s="460" t="s">
        <v>173</v>
      </c>
      <c r="AI86" s="460" t="s">
        <v>174</v>
      </c>
      <c r="AJ86" s="460" t="s">
        <v>175</v>
      </c>
      <c r="AK86" s="460" t="s">
        <v>176</v>
      </c>
      <c r="AL86" s="460" t="s">
        <v>177</v>
      </c>
    </row>
    <row r="87" spans="1:38" x14ac:dyDescent="0.25">
      <c r="A87" s="44" t="s">
        <v>23</v>
      </c>
      <c r="B87" s="146">
        <f>$B$2</f>
        <v>3</v>
      </c>
      <c r="C87" s="147">
        <f>$C$2</f>
        <v>6</v>
      </c>
      <c r="D87" s="147">
        <f>$D$2</f>
        <v>15</v>
      </c>
      <c r="E87" s="147">
        <f>$E$2</f>
        <v>20</v>
      </c>
      <c r="F87" s="147">
        <f>$F$2</f>
        <v>22</v>
      </c>
      <c r="G87" s="147">
        <f>$G$2</f>
        <v>4</v>
      </c>
      <c r="H87" s="148">
        <f>$H$2</f>
        <v>8</v>
      </c>
      <c r="I87" s="291">
        <v>3</v>
      </c>
      <c r="J87" s="292">
        <v>11</v>
      </c>
      <c r="K87" s="292">
        <v>19</v>
      </c>
      <c r="L87" s="292">
        <v>34</v>
      </c>
      <c r="M87" s="292">
        <v>37</v>
      </c>
      <c r="N87" s="292">
        <v>8</v>
      </c>
      <c r="O87" s="142">
        <v>9</v>
      </c>
      <c r="P87" s="291">
        <f>COUNTIF(I87:N87,3)</f>
        <v>1</v>
      </c>
      <c r="Q87" s="292">
        <f>COUNTIF(I87:N87,6)</f>
        <v>0</v>
      </c>
      <c r="R87" s="292">
        <f>COUNTIF(I87:N87,15)</f>
        <v>0</v>
      </c>
      <c r="S87" s="292">
        <f>COUNTIF(I87:N87,20)</f>
        <v>0</v>
      </c>
      <c r="T87" s="292">
        <f>COUNTIF(I87:N87,22)</f>
        <v>0</v>
      </c>
      <c r="U87" s="292">
        <f>COUNTIF(N87:O87,4)</f>
        <v>0</v>
      </c>
      <c r="V87" s="142">
        <f>COUNTIF(O87:P87,8)</f>
        <v>0</v>
      </c>
      <c r="W87" s="455">
        <f>SUMIF(P87:T87,1)</f>
        <v>1</v>
      </c>
      <c r="X87" s="455">
        <f>SUMIF(U87:V87,1)</f>
        <v>0</v>
      </c>
      <c r="Y87" s="173"/>
      <c r="Z87" s="487"/>
      <c r="AA87" s="461">
        <f>IF(T87=1,5,0*(IF(S87=2,77,0)*IF(R87=3,17,0)*IF(Q87=4,77,0)*IF(P87=5,777,0)*IF(O87=6,77777,0*(IF(N87=7,0,0)))))</f>
        <v>0</v>
      </c>
      <c r="AB87" s="461">
        <f>IF(S87=1,17,0*(IF(T87=2,77,0)*IF(S87=3,17,0)*IF(R87=4,77,0)*IF(Q87=5,777,0)*IF(P87=6,77777,0*(IF(O87=7,0,0)))))</f>
        <v>0</v>
      </c>
      <c r="AC87" s="461">
        <f>IF(R87=1,77,0*(IF(U87=2,77,0)*IF(T87=3,17,0)*IF(S87=4,77,0)*IF(R87=5,777,0)*IF(Q87=6,77777,0*(IF(P87=7,0,0)))))</f>
        <v>0</v>
      </c>
      <c r="AD87" s="461">
        <f>IF(Q87=1,777,0*(IF(V87=2,77,0)*IF(U87=3,17,0)*IF(T87=4,77,0)*IF(S87=5,777,0)*IF(R87=6,77777,0*(IF(Q87=7,0,0)))))</f>
        <v>0</v>
      </c>
      <c r="AE87" s="461">
        <f>IF(P87=1,7777,0*(IF(W87=2,77,0)*IF(V87=3,17,0)*IF(U87=4,77,0)*IF(T87=5,777,0)*IF(S87=6,77777,0*(IF(R87=7,0,0)))))</f>
        <v>7777</v>
      </c>
      <c r="AF87" s="461">
        <f>IF(O87=1,77777,0*(IF(X87=2,77,0)*IF(W87=3,17,0)*IF(V87=4,77,0)*IF(U87=5,777,0)*IF(T87=6,77777,0*(IF(S87=7,0,0)))))</f>
        <v>0</v>
      </c>
      <c r="AG87" s="464">
        <f>IF(N87=1,Y87,0*(IF(T87=2,5,0)*IF(S87=3,17,0)*IF(R87=4,77,0)*IF(Q87=5,777,0)*IF(P87=6,7777,0*(IF(O87=6,77777,0)))))</f>
        <v>0</v>
      </c>
      <c r="AH87" s="461" t="e">
        <f>IF(AA87=1,5,0*(IF(#REF!=2,77,0)*IF(Y87=3,17,0)*IF(X87=4,77,0)*IF(W87=5,777,0)*IF(V87=6,77777,0*(IF(U87=7,0,0)))))</f>
        <v>#REF!</v>
      </c>
      <c r="AI87" s="461" t="e">
        <f>IF(#REF!=1,17,0*(IF(AA87=2,77,0)*IF(#REF!=3,17,0)*IF(Y87=4,77,0)*IF(X87=5,777,0)*IF(W87=6,77777,0*(IF(V87=7,0,0)))))</f>
        <v>#REF!</v>
      </c>
      <c r="AJ87" s="461" t="e">
        <f>IF(Y87=1,77,0*(IF(AB87=2,77,0)*IF(AA87=3,17,0)*IF(#REF!=4,77,0)*IF(Y87=5,777,0)*IF(X87=6,77777,0*(IF(W87=7,0,0)))))</f>
        <v>#REF!</v>
      </c>
      <c r="AK87" s="461" t="e">
        <f>IF(X87=1,777,0*(IF(AC87=2,77,0)*IF(AB87=3,17,0)*IF(AA87=4,77,0)*IF(#REF!=5,777,0)*IF(Y87=6,77777,0*(IF(X87=7,0,0)))))</f>
        <v>#REF!</v>
      </c>
      <c r="AL87" s="461" t="e">
        <f>IF($P$4=1,Eurojackpot!B87,0*(IF(AD87=2,77,0)*IF(AC87=3,17,0)*IF(AB87=4,77,0)*IF(AA87=5,777,0)*IF(#REF!=6,77777,0*(IF(Y87=7,0,0)))))</f>
        <v>#REF!</v>
      </c>
    </row>
    <row r="88" spans="1:38" x14ac:dyDescent="0.25">
      <c r="A88" s="44" t="s">
        <v>24</v>
      </c>
      <c r="B88" s="149">
        <f>$B$3</f>
        <v>15</v>
      </c>
      <c r="C88" s="139">
        <f>$C$3</f>
        <v>17</v>
      </c>
      <c r="D88" s="139">
        <f>$D$3</f>
        <v>27</v>
      </c>
      <c r="E88" s="139">
        <f>$E$3</f>
        <v>33</v>
      </c>
      <c r="F88" s="139">
        <f>$F$3</f>
        <v>50</v>
      </c>
      <c r="G88" s="139">
        <f>$G$3</f>
        <v>1</v>
      </c>
      <c r="H88" s="150">
        <f>$H$3</f>
        <v>2</v>
      </c>
      <c r="I88" s="8">
        <f>$I$87</f>
        <v>3</v>
      </c>
      <c r="J88" s="1">
        <f>$J$87</f>
        <v>11</v>
      </c>
      <c r="K88" s="1">
        <f>$K$87</f>
        <v>19</v>
      </c>
      <c r="L88" s="1">
        <f>$L$87</f>
        <v>34</v>
      </c>
      <c r="M88" s="1">
        <f>$M$87</f>
        <v>37</v>
      </c>
      <c r="N88" s="1">
        <f>$N$87</f>
        <v>8</v>
      </c>
      <c r="O88" s="126">
        <f>$O$87</f>
        <v>9</v>
      </c>
      <c r="P88" s="8">
        <f>COUNTIF(I88:N88,15)</f>
        <v>0</v>
      </c>
      <c r="Q88" s="1">
        <f>COUNTIF(I88:N88,17)</f>
        <v>0</v>
      </c>
      <c r="R88" s="1">
        <f>COUNTIF(I88:N88,27)</f>
        <v>0</v>
      </c>
      <c r="S88" s="1">
        <f>COUNTIF(I88:N88,33)</f>
        <v>0</v>
      </c>
      <c r="T88" s="1">
        <f>COUNTIF(I88:N88,50)</f>
        <v>0</v>
      </c>
      <c r="U88" s="1">
        <f>COUNTIF(N88:O88,1)</f>
        <v>0</v>
      </c>
      <c r="V88" s="126">
        <f>COUNTIF(O88:P88,2)</f>
        <v>0</v>
      </c>
      <c r="W88" s="160">
        <f t="shared" ref="W88:W92" si="49">SUMIF(P88:T88,1)</f>
        <v>0</v>
      </c>
      <c r="X88" s="160">
        <f t="shared" ref="X88:X92" si="50">SUMIF(U88:V88,1)</f>
        <v>0</v>
      </c>
      <c r="Y88" s="173"/>
      <c r="Z88" s="487"/>
      <c r="AA88" s="462"/>
      <c r="AB88" s="462"/>
      <c r="AC88" s="462"/>
      <c r="AD88" s="462"/>
      <c r="AE88" s="462"/>
      <c r="AF88" s="462"/>
      <c r="AG88" s="462"/>
      <c r="AH88" s="462"/>
      <c r="AI88" s="462"/>
      <c r="AJ88" s="462"/>
      <c r="AK88" s="462"/>
      <c r="AL88" s="461" t="e">
        <f>IF($P$4=1,Eurojackpot!B88,0*(IF(AD88=2,77,0)*IF(AC88=3,17,0)*IF(AB88=4,77,0)*IF(AA88=5,777,0)*IF(#REF!=6,77777,0*(IF(Y88=7,0,0)))))</f>
        <v>#REF!</v>
      </c>
    </row>
    <row r="89" spans="1:38" x14ac:dyDescent="0.25">
      <c r="A89" s="44" t="s">
        <v>25</v>
      </c>
      <c r="B89" s="149">
        <f>$B$4</f>
        <v>7</v>
      </c>
      <c r="C89" s="139">
        <f>$C$4</f>
        <v>8</v>
      </c>
      <c r="D89" s="139">
        <f>$D$4</f>
        <v>28</v>
      </c>
      <c r="E89" s="139">
        <f>$E$4</f>
        <v>34</v>
      </c>
      <c r="F89" s="139">
        <f>$F$4</f>
        <v>39</v>
      </c>
      <c r="G89" s="139">
        <f>$G$4</f>
        <v>4</v>
      </c>
      <c r="H89" s="150">
        <f>$H$4</f>
        <v>10</v>
      </c>
      <c r="I89" s="8">
        <f>$I$87</f>
        <v>3</v>
      </c>
      <c r="J89" s="1">
        <f>$J$87</f>
        <v>11</v>
      </c>
      <c r="K89" s="1">
        <f>$K$87</f>
        <v>19</v>
      </c>
      <c r="L89" s="1">
        <f>$L$87</f>
        <v>34</v>
      </c>
      <c r="M89" s="1">
        <f>$M$87</f>
        <v>37</v>
      </c>
      <c r="N89" s="1">
        <f>$N$87</f>
        <v>8</v>
      </c>
      <c r="O89" s="126">
        <f>$O$87</f>
        <v>9</v>
      </c>
      <c r="P89" s="8">
        <f>COUNTIF(I89:N89,7)</f>
        <v>0</v>
      </c>
      <c r="Q89" s="1">
        <f t="shared" ref="Q89" si="51">COUNTIF(I89:N89,8)</f>
        <v>1</v>
      </c>
      <c r="R89" s="1">
        <f>COUNTIF(I89:N89,28)</f>
        <v>0</v>
      </c>
      <c r="S89" s="1">
        <f>COUNTIF(I89:N89,34)</f>
        <v>1</v>
      </c>
      <c r="T89" s="1">
        <f>COUNTIF(I89:N89,39)</f>
        <v>0</v>
      </c>
      <c r="U89" s="1">
        <f t="shared" ref="U89:U90" si="52">COUNTIF(N89:O89,4)</f>
        <v>0</v>
      </c>
      <c r="V89" s="126">
        <f>COUNTIF(O89:P89,10)</f>
        <v>0</v>
      </c>
      <c r="W89" s="160">
        <f t="shared" si="49"/>
        <v>2</v>
      </c>
      <c r="X89" s="160">
        <f t="shared" si="50"/>
        <v>0</v>
      </c>
      <c r="Y89" s="173"/>
      <c r="Z89" s="487"/>
      <c r="AA89" s="461">
        <f>IF(T89=1,5,0*(IF(S89=2,77,0)*IF(R89=3,17,0)*IF(Q89=4,77,0)*IF(P89=5,777,0)*IF(O89=6,77777,0*(IF(N89=7,0,0)))))</f>
        <v>0</v>
      </c>
      <c r="AB89" s="461">
        <f>IF(S89=1,17,0*(IF(T89=2,77,0)*IF(S89=3,17,0)*IF(R89=4,77,0)*IF(Q89=5,777,0)*IF(P89=6,77777,0*(IF(O89=7,0,0)))))</f>
        <v>17</v>
      </c>
      <c r="AC89" s="461">
        <f>IF(R89=1,77,0*(IF(U89=2,77,0)*IF(T89=3,17,0)*IF(S89=4,77,0)*IF(R89=5,777,0)*IF(Q89=6,77777,0*(IF(P89=7,0,0)))))</f>
        <v>0</v>
      </c>
      <c r="AD89" s="461">
        <f>IF(Q89=1,777,0*(IF(V89=2,77,0)*IF(U89=3,17,0)*IF(T89=4,77,0)*IF(S89=5,777,0)*IF(R89=6,77777,0*(IF(Q89=7,0,0)))))</f>
        <v>777</v>
      </c>
      <c r="AE89" s="461">
        <f>IF(P89=1,7777,0*(IF(W89=2,77,0)*IF(V89=3,17,0)*IF(U89=4,77,0)*IF(T89=5,777,0)*IF(S89=6,77777,0*(IF(R89=7,0,0)))))</f>
        <v>0</v>
      </c>
      <c r="AF89" s="461">
        <f>IF(O89=1,77777,0*(IF(X89=2,77,0)*IF(W89=3,17,0)*IF(V89=4,77,0)*IF(U89=5,777,0)*IF(T89=6,77777,0*(IF(S89=7,0,0)))))</f>
        <v>0</v>
      </c>
      <c r="AG89" s="464">
        <f>IF(N89=1,Y89,0*(IF(T89=2,5,0)*IF(S89=3,17,0)*IF(R89=4,77,0)*IF(Q89=5,777,0)*IF(P89=6,7777,0*(IF(O89=6,77777,0)))))</f>
        <v>0</v>
      </c>
      <c r="AH89" s="461" t="e">
        <f>IF(AA89=1,5,0*(IF(#REF!=2,77,0)*IF(Y89=3,17,0)*IF(X89=4,77,0)*IF(W89=5,777,0)*IF(V89=6,77777,0*(IF(U89=7,0,0)))))</f>
        <v>#REF!</v>
      </c>
      <c r="AI89" s="461" t="e">
        <f>IF(#REF!=1,17,0*(IF(AA89=2,77,0)*IF(#REF!=3,17,0)*IF(Y89=4,77,0)*IF(X89=5,777,0)*IF(W89=6,77777,0*(IF(V89=7,0,0)))))</f>
        <v>#REF!</v>
      </c>
      <c r="AJ89" s="461" t="e">
        <f>IF(Y89=1,77,0*(IF(AB89=2,77,0)*IF(AA89=3,17,0)*IF(#REF!=4,77,0)*IF(Y89=5,777,0)*IF(X89=6,77777,0*(IF(W89=7,0,0)))))</f>
        <v>#REF!</v>
      </c>
      <c r="AK89" s="461" t="e">
        <f>IF(X89=1,777,0*(IF(AC89=2,77,0)*IF(AB89=3,17,0)*IF(AA89=4,77,0)*IF(#REF!=5,777,0)*IF(Y89=6,77777,0*(IF(X89=7,0,0)))))</f>
        <v>#REF!</v>
      </c>
      <c r="AL89" s="461" t="e">
        <f>IF($P$4=1,Eurojackpot!B89,0*(IF(AD89=2,77,0)*IF(AC89=3,17,0)*IF(AB89=4,77,0)*IF(AA89=5,777,0)*IF(#REF!=6,77777,0*(IF(Y89=7,0,0)))))</f>
        <v>#REF!</v>
      </c>
    </row>
    <row r="90" spans="1:38" x14ac:dyDescent="0.25">
      <c r="A90" s="44" t="s">
        <v>26</v>
      </c>
      <c r="B90" s="149">
        <f>$B$5</f>
        <v>1</v>
      </c>
      <c r="C90" s="139">
        <f>$C$5</f>
        <v>6</v>
      </c>
      <c r="D90" s="139">
        <f>$D$5</f>
        <v>19</v>
      </c>
      <c r="E90" s="139">
        <f>$E$5</f>
        <v>38</v>
      </c>
      <c r="F90" s="139">
        <f>$F$5</f>
        <v>40</v>
      </c>
      <c r="G90" s="139">
        <f>$G$5</f>
        <v>4</v>
      </c>
      <c r="H90" s="150">
        <f>$H$5</f>
        <v>5</v>
      </c>
      <c r="I90" s="8">
        <f>$I$87</f>
        <v>3</v>
      </c>
      <c r="J90" s="1">
        <f>$J$87</f>
        <v>11</v>
      </c>
      <c r="K90" s="1">
        <f>$K$87</f>
        <v>19</v>
      </c>
      <c r="L90" s="1">
        <f>$L$87</f>
        <v>34</v>
      </c>
      <c r="M90" s="1">
        <f>$M$87</f>
        <v>37</v>
      </c>
      <c r="N90" s="1">
        <f>$N$87</f>
        <v>8</v>
      </c>
      <c r="O90" s="126">
        <f>$O$87</f>
        <v>9</v>
      </c>
      <c r="P90" s="8">
        <f>COUNTIF(I90:N90,1)</f>
        <v>0</v>
      </c>
      <c r="Q90" s="1">
        <f>COUNTIF(I90:N90,6)</f>
        <v>0</v>
      </c>
      <c r="R90" s="1">
        <f>COUNTIF(I90:N90,19)</f>
        <v>1</v>
      </c>
      <c r="S90" s="1">
        <f>COUNTIF(I90:N90,38)</f>
        <v>0</v>
      </c>
      <c r="T90" s="1">
        <f>COUNTIF(I90:N90,40)</f>
        <v>0</v>
      </c>
      <c r="U90" s="1">
        <f t="shared" si="52"/>
        <v>0</v>
      </c>
      <c r="V90" s="126">
        <f>COUNTIF(O90:P90,5)</f>
        <v>0</v>
      </c>
      <c r="W90" s="160">
        <f t="shared" si="49"/>
        <v>1</v>
      </c>
      <c r="X90" s="160">
        <f t="shared" si="50"/>
        <v>0</v>
      </c>
      <c r="Y90" s="173"/>
      <c r="Z90" s="487"/>
      <c r="AA90" s="461">
        <f>IF(T91=1,5,0*(IF(S91=2,77,0)*IF(R91=3,17,0)*IF(Q91=4,77,0)*IF(P91=5,777,0)*IF(O91=6,77777,0*(IF(N91=7,0,0)))))</f>
        <v>0</v>
      </c>
      <c r="AB90" s="461">
        <f>IF(S91=1,17,0*(IF(T91=2,77,0)*IF(S91=3,17,0)*IF(R91=4,77,0)*IF(Q91=5,777,0)*IF(P91=6,77777,0*(IF(O91=7,0,0)))))</f>
        <v>0</v>
      </c>
      <c r="AC90" s="461">
        <f>IF(R91=1,77,0*(IF(U91=2,77,0)*IF(T91=3,17,0)*IF(S91=4,77,0)*IF(R91=5,777,0)*IF(Q91=6,77777,0*(IF(P91=7,0,0)))))</f>
        <v>0</v>
      </c>
      <c r="AD90" s="461">
        <f>IF(Q91=1,777,0*(IF(V91=2,77,0)*IF(U91=3,17,0)*IF(T91=4,77,0)*IF(S91=5,777,0)*IF(R91=6,77777,0*(IF(Q91=7,0,0)))))</f>
        <v>0</v>
      </c>
      <c r="AE90" s="461">
        <f>IF(P91=1,7777,0*(IF(W91=2,77,0)*IF(V91=3,17,0)*IF(U91=4,77,0)*IF(T91=5,777,0)*IF(S91=6,77777,0*(IF(R91=7,0,0)))))</f>
        <v>0</v>
      </c>
      <c r="AF90" s="461">
        <f>IF(O91=1,77777,0*(IF(X91=2,77,0)*IF(W91=3,17,0)*IF(V91=4,77,0)*IF(U91=5,777,0)*IF(T91=6,77777,0*(IF(S91=7,0,0)))))</f>
        <v>0</v>
      </c>
      <c r="AG90" s="464">
        <f>IF(N91=1,Y91,0*(IF(T91=2,5,0)*IF(S91=3,17,0)*IF(R91=4,77,0)*IF(Q91=5,777,0)*IF(P91=6,7777,0*(IF(O91=6,77777,0)))))</f>
        <v>0</v>
      </c>
      <c r="AH90" s="461" t="e">
        <f>IF(AA90=1,5,0*(IF(#REF!=2,77,0)*IF(Y91=3,17,0)*IF(X91=4,77,0)*IF(W91=5,777,0)*IF(V91=6,77777,0*(IF(U91=7,0,0)))))</f>
        <v>#REF!</v>
      </c>
      <c r="AI90" s="461" t="e">
        <f>IF(#REF!=1,17,0*(IF(AA90=2,77,0)*IF(#REF!=3,17,0)*IF(Y91=4,77,0)*IF(X91=5,777,0)*IF(W91=6,77777,0*(IF(V91=7,0,0)))))</f>
        <v>#REF!</v>
      </c>
      <c r="AJ90" s="461" t="e">
        <f>IF(Y91=1,77,0*(IF(AB90=2,77,0)*IF(AA90=3,17,0)*IF(#REF!=4,77,0)*IF(Y91=5,777,0)*IF(X91=6,77777,0*(IF(W91=7,0,0)))))</f>
        <v>#REF!</v>
      </c>
      <c r="AK90" s="461">
        <f>IF(X91=1,777,0*(IF(AC90=2,77,0)*IF(AB90=3,17,0)*IF(AA90=4,77,0)*IF(#REF!=5,777,0)*IF(Y91=6,77777,0*(IF(X91=7,0,0)))))</f>
        <v>777</v>
      </c>
      <c r="AL90" s="461" t="e">
        <f>IF($P$4=1,Eurojackpot!B90,0*(IF(AD90=2,77,0)*IF(AC90=3,17,0)*IF(AB90=4,77,0)*IF(AA90=5,777,0)*IF(#REF!=6,77777,0*(IF(Y90=7,0,0)))))</f>
        <v>#REF!</v>
      </c>
    </row>
    <row r="91" spans="1:38" x14ac:dyDescent="0.25">
      <c r="A91" s="44" t="s">
        <v>27</v>
      </c>
      <c r="B91" s="149">
        <f>$B$6</f>
        <v>10</v>
      </c>
      <c r="C91" s="139">
        <f>$C$6</f>
        <v>25</v>
      </c>
      <c r="D91" s="139">
        <f>$D$6</f>
        <v>26</v>
      </c>
      <c r="E91" s="139">
        <f>$E$6</f>
        <v>29</v>
      </c>
      <c r="F91" s="139">
        <f>$F$6</f>
        <v>35</v>
      </c>
      <c r="G91" s="139">
        <f>$G$6</f>
        <v>6</v>
      </c>
      <c r="H91" s="150">
        <f>$H$6</f>
        <v>9</v>
      </c>
      <c r="I91" s="8">
        <f>$I$87</f>
        <v>3</v>
      </c>
      <c r="J91" s="1">
        <f>$J$87</f>
        <v>11</v>
      </c>
      <c r="K91" s="1">
        <f>$K$87</f>
        <v>19</v>
      </c>
      <c r="L91" s="1">
        <f>$L$87</f>
        <v>34</v>
      </c>
      <c r="M91" s="1">
        <f>$M$87</f>
        <v>37</v>
      </c>
      <c r="N91" s="1">
        <f>$N$87</f>
        <v>8</v>
      </c>
      <c r="O91" s="126">
        <f>$O$87</f>
        <v>9</v>
      </c>
      <c r="P91" s="8">
        <f>COUNTIF(I91:N91,10)</f>
        <v>0</v>
      </c>
      <c r="Q91" s="1">
        <f>COUNTIF(I91:N91,25)</f>
        <v>0</v>
      </c>
      <c r="R91" s="1">
        <f>COUNTIF(I91:N91,26)</f>
        <v>0</v>
      </c>
      <c r="S91" s="1">
        <f>COUNTIF(I91:N91,29)</f>
        <v>0</v>
      </c>
      <c r="T91" s="1">
        <f>COUNTIF(I91:N91,35)</f>
        <v>0</v>
      </c>
      <c r="U91" s="1">
        <f>COUNTIF(N91:O91,6)</f>
        <v>0</v>
      </c>
      <c r="V91" s="126">
        <f>COUNTIF(O91:P91,9)</f>
        <v>1</v>
      </c>
      <c r="W91" s="160">
        <f t="shared" si="49"/>
        <v>0</v>
      </c>
      <c r="X91" s="160">
        <f t="shared" si="50"/>
        <v>1</v>
      </c>
      <c r="Y91" s="173"/>
      <c r="Z91" s="487"/>
      <c r="AA91" s="461">
        <f>IF(T93=1,5,0*(IF(S93=2,77,0)*IF(R93=3,17,0)*IF(Q93=4,77,0)*IF(P93=5,777,0)*IF(O93=6,77777,0*(IF(N93=7,0,0)))))</f>
        <v>0</v>
      </c>
      <c r="AB91" s="461">
        <f>IF(S93=1,17,0*(IF(T93=2,77,0)*IF(S93=3,17,0)*IF(R93=4,77,0)*IF(Q93=5,777,0)*IF(P93=6,77777,0*(IF(O93=7,0,0)))))</f>
        <v>0</v>
      </c>
      <c r="AC91" s="461">
        <f>IF(R93=1,77,0*(IF(U93=2,77,0)*IF(T93=3,17,0)*IF(S93=4,77,0)*IF(R93=5,777,0)*IF(Q93=6,77777,0*(IF(P93=7,0,0)))))</f>
        <v>0</v>
      </c>
      <c r="AD91" s="461">
        <f>IF(Q93=1,777,0*(IF(V93=2,77,0)*IF(U93=3,17,0)*IF(T93=4,77,0)*IF(S93=5,777,0)*IF(R93=6,77777,0*(IF(Q93=7,0,0)))))</f>
        <v>0</v>
      </c>
      <c r="AE91" s="461">
        <f>IF(P93=1,7777,0*(IF(W93=2,77,0)*IF(V93=3,17,0)*IF(U93=4,77,0)*IF(T93=5,777,0)*IF(S93=6,77777,0*(IF(R93=7,0,0)))))</f>
        <v>0</v>
      </c>
      <c r="AF91" s="461">
        <f>IF(O93=1,77777,0*(IF(X93=2,77,0)*IF(W93=3,17,0)*IF(V93=4,77,0)*IF(U93=5,777,0)*IF(T93=6,77777,0*(IF(S93=7,0,0)))))</f>
        <v>0</v>
      </c>
      <c r="AG91" s="464">
        <f>IF(N93=1,Y93,0*(IF(T93=2,5,0)*IF(S93=3,17,0)*IF(R93=4,77,0)*IF(Q93=5,777,0)*IF(P93=6,7777,0*(IF(O93=6,77777,0)))))</f>
        <v>0</v>
      </c>
      <c r="AH91" s="461" t="e">
        <f>IF(AA91=1,5,0*(IF(#REF!=2,77,0)*IF(Y93=3,17,0)*IF(X93=4,77,0)*IF(W93=5,777,0)*IF(V93=6,77777,0*(IF(U93=7,0,0)))))</f>
        <v>#REF!</v>
      </c>
      <c r="AI91" s="461" t="e">
        <f>IF(#REF!=1,17,0*(IF(AA91=2,77,0)*IF(#REF!=3,17,0)*IF(Y93=4,77,0)*IF(X93=5,777,0)*IF(W93=6,77777,0*(IF(V93=7,0,0)))))</f>
        <v>#REF!</v>
      </c>
      <c r="AJ91" s="461" t="e">
        <f>IF(Y93=1,77,0*(IF(AB91=2,77,0)*IF(AA91=3,17,0)*IF(#REF!=4,77,0)*IF(Y93=5,777,0)*IF(X93=6,77777,0*(IF(W93=7,0,0)))))</f>
        <v>#REF!</v>
      </c>
      <c r="AK91" s="461" t="e">
        <f>IF(X93=1,777,0*(IF(AC91=2,77,0)*IF(AB91=3,17,0)*IF(AA91=4,77,0)*IF(#REF!=5,777,0)*IF(Y93=6,77777,0*(IF(X93=7,0,0)))))</f>
        <v>#REF!</v>
      </c>
      <c r="AL91" s="461" t="e">
        <f>IF($P$4=1,Eurojackpot!B91,0*(IF(AD91=2,77,0)*IF(AC91=3,17,0)*IF(AB91=4,77,0)*IF(AA91=5,777,0)*IF(#REF!=6,77777,0*(IF(Y91=7,0,0)))))</f>
        <v>#REF!</v>
      </c>
    </row>
    <row r="92" spans="1:38" ht="15.75" thickBot="1" x14ac:dyDescent="0.3">
      <c r="A92" s="44" t="s">
        <v>28</v>
      </c>
      <c r="B92" s="149">
        <f>$B$7</f>
        <v>8</v>
      </c>
      <c r="C92" s="139">
        <f>$C$7</f>
        <v>33</v>
      </c>
      <c r="D92" s="139">
        <f>$D$7</f>
        <v>35</v>
      </c>
      <c r="E92" s="139">
        <f>$E$7</f>
        <v>36</v>
      </c>
      <c r="F92" s="139">
        <f>$F$7</f>
        <v>37</v>
      </c>
      <c r="G92" s="139">
        <f>$G$7</f>
        <v>3</v>
      </c>
      <c r="H92" s="150">
        <f>$H$7</f>
        <v>7</v>
      </c>
      <c r="I92" s="8">
        <f>$I$87</f>
        <v>3</v>
      </c>
      <c r="J92" s="1">
        <f>$J$87</f>
        <v>11</v>
      </c>
      <c r="K92" s="1">
        <f>$K$87</f>
        <v>19</v>
      </c>
      <c r="L92" s="1">
        <f>$L$87</f>
        <v>34</v>
      </c>
      <c r="M92" s="1">
        <f>$M$87</f>
        <v>37</v>
      </c>
      <c r="N92" s="1">
        <f>$N$87</f>
        <v>8</v>
      </c>
      <c r="O92" s="126">
        <f>$O$87</f>
        <v>9</v>
      </c>
      <c r="P92" s="8">
        <f>COUNTIF(I92:N92,8)</f>
        <v>1</v>
      </c>
      <c r="Q92" s="1">
        <f>COUNTIF(I92:N92,33)</f>
        <v>0</v>
      </c>
      <c r="R92" s="1">
        <f>COUNTIF(I92:N92,35)</f>
        <v>0</v>
      </c>
      <c r="S92" s="1">
        <f>COUNTIF(I92:N92,36)</f>
        <v>0</v>
      </c>
      <c r="T92" s="1">
        <f>COUNTIF(I92:N92,37)</f>
        <v>1</v>
      </c>
      <c r="U92" s="1">
        <f>COUNTIF(N92:O92,3)</f>
        <v>0</v>
      </c>
      <c r="V92" s="126">
        <f>COUNTIF(O92:P92,7)</f>
        <v>0</v>
      </c>
      <c r="W92" s="160">
        <f t="shared" si="49"/>
        <v>2</v>
      </c>
      <c r="X92" s="160">
        <f t="shared" si="50"/>
        <v>0</v>
      </c>
      <c r="Y92" s="305"/>
      <c r="Z92" s="487"/>
      <c r="AA92" s="463">
        <f>IF(T94=1,5,0*(IF(S94=2,77,0)*IF(R94=3,17,0)*IF(Q94=4,77,0)*IF(P94=5,777,0)*IF(O94=6,77777,0*(IF(N94=7,0,0)))))</f>
        <v>0</v>
      </c>
      <c r="AB92" s="463">
        <f>IF(S94=1,17,0*(IF(T94=2,77,0)*IF(S94=3,17,0)*IF(R94=4,77,0)*IF(Q94=5,777,0)*IF(P94=6,77777,0*(IF(O94=7,0,0)))))</f>
        <v>0</v>
      </c>
      <c r="AC92" s="463">
        <f>IF(R94=1,77,0*(IF(U94=2,77,0)*IF(T94=3,17,0)*IF(S94=4,77,0)*IF(R94=5,777,0)*IF(Q94=6,77777,0*(IF(P94=7,0,0)))))</f>
        <v>0</v>
      </c>
      <c r="AD92" s="463">
        <f>IF(Q94=1,777,0*(IF(V94=2,77,0)*IF(U94=3,17,0)*IF(T94=4,77,0)*IF(S94=5,777,0)*IF(R94=6,77777,0*(IF(Q94=7,0,0)))))</f>
        <v>0</v>
      </c>
      <c r="AE92" s="463">
        <f>IF(P94=1,7777,0*(IF(W94=2,77,0)*IF(V94=3,17,0)*IF(U94=4,77,0)*IF(T94=5,777,0)*IF(S94=6,77777,0*(IF(R94=7,0,0)))))</f>
        <v>0</v>
      </c>
      <c r="AF92" s="463">
        <f>IF(O94=1,77777,0*(IF(X94=2,77,0)*IF(W94=3,17,0)*IF(V94=4,77,0)*IF(U94=5,777,0)*IF(T94=6,77777,0*(IF(S94=7,0,0)))))</f>
        <v>0</v>
      </c>
      <c r="AG92" s="465">
        <f>IF(N94=1,Y94,0*(IF(T94=2,5,0)*IF(S94=3,17,0)*IF(R94=4,77,0)*IF(Q94=5,777,0)*IF(P94=6,7777,0*(IF(O94=6,77777,0)))))</f>
        <v>0</v>
      </c>
      <c r="AH92" s="463" t="e">
        <f>IF(AA92=1,5,0*(IF(#REF!=2,77,0)*IF(Y94=3,17,0)*IF(X94=4,77,0)*IF(W94=5,777,0)*IF(V94=6,77777,0*(IF(U94=7,0,0)))))</f>
        <v>#REF!</v>
      </c>
      <c r="AI92" s="463" t="e">
        <f>IF(#REF!=1,17,0*(IF(AA92=2,77,0)*IF(#REF!=3,17,0)*IF(Y94=4,77,0)*IF(X94=5,777,0)*IF(W94=6,77777,0*(IF(V94=7,0,0)))))</f>
        <v>#REF!</v>
      </c>
      <c r="AJ92" s="463" t="e">
        <f>IF(Y94=1,77,0*(IF(AB92=2,77,0)*IF(AA92=3,17,0)*IF(#REF!=4,77,0)*IF(Y94=5,777,0)*IF(X94=6,77777,0*(IF(W94=7,0,0)))))</f>
        <v>#REF!</v>
      </c>
      <c r="AK92" s="463">
        <f>IF(X94=1,777,0*(IF(AC92=2,77,0)*IF(AB92=3,17,0)*IF(AA92=4,77,0)*IF(#REF!=5,777,0)*IF(Y94=6,77777,0*(IF(X94=7,0,0)))))</f>
        <v>777</v>
      </c>
      <c r="AL92" s="461" t="e">
        <f>IF($P$4=1,Eurojackpot!B92,0*(IF(AD92=2,77,0)*IF(AC92=3,17,0)*IF(AB92=4,77,0)*IF(AA92=5,777,0)*IF(#REF!=6,77777,0*(IF(Y92=7,0,0)))))</f>
        <v>#REF!</v>
      </c>
    </row>
    <row r="93" spans="1:38" ht="15.75" thickBot="1" x14ac:dyDescent="0.3">
      <c r="A93" s="81">
        <v>44281</v>
      </c>
      <c r="B93" s="361" t="s">
        <v>0</v>
      </c>
      <c r="C93" s="340"/>
      <c r="D93" s="340"/>
      <c r="E93" s="340"/>
      <c r="F93" s="340"/>
      <c r="G93" s="340"/>
      <c r="H93" s="346"/>
      <c r="I93" s="361" t="s">
        <v>1</v>
      </c>
      <c r="J93" s="340"/>
      <c r="K93" s="340"/>
      <c r="L93" s="340"/>
      <c r="M93" s="340"/>
      <c r="N93" s="340"/>
      <c r="O93" s="346"/>
      <c r="P93" s="361" t="s">
        <v>2</v>
      </c>
      <c r="Q93" s="340"/>
      <c r="R93" s="340"/>
      <c r="S93" s="340"/>
      <c r="T93" s="340"/>
      <c r="U93" s="340"/>
      <c r="V93" s="346"/>
      <c r="W93" s="456" t="s">
        <v>9</v>
      </c>
      <c r="X93" s="454" t="s">
        <v>3</v>
      </c>
      <c r="Y93" s="458" t="s">
        <v>4</v>
      </c>
      <c r="Z93" s="487"/>
      <c r="AA93" s="460" t="s">
        <v>166</v>
      </c>
      <c r="AB93" s="460" t="s">
        <v>167</v>
      </c>
      <c r="AC93" s="460" t="s">
        <v>168</v>
      </c>
      <c r="AD93" s="460" t="s">
        <v>169</v>
      </c>
      <c r="AE93" s="460" t="s">
        <v>170</v>
      </c>
      <c r="AF93" s="460" t="s">
        <v>171</v>
      </c>
      <c r="AG93" s="460" t="s">
        <v>172</v>
      </c>
      <c r="AH93" s="460" t="s">
        <v>173</v>
      </c>
      <c r="AI93" s="460" t="s">
        <v>174</v>
      </c>
      <c r="AJ93" s="460" t="s">
        <v>175</v>
      </c>
      <c r="AK93" s="460" t="s">
        <v>176</v>
      </c>
      <c r="AL93" s="460" t="s">
        <v>177</v>
      </c>
    </row>
    <row r="94" spans="1:38" x14ac:dyDescent="0.25">
      <c r="A94" s="44" t="s">
        <v>23</v>
      </c>
      <c r="B94" s="146">
        <f>$B$2</f>
        <v>3</v>
      </c>
      <c r="C94" s="147">
        <f>$C$2</f>
        <v>6</v>
      </c>
      <c r="D94" s="147">
        <f>$D$2</f>
        <v>15</v>
      </c>
      <c r="E94" s="147">
        <f>$E$2</f>
        <v>20</v>
      </c>
      <c r="F94" s="147">
        <f>$F$2</f>
        <v>22</v>
      </c>
      <c r="G94" s="147">
        <f>$G$2</f>
        <v>4</v>
      </c>
      <c r="H94" s="148">
        <f>$H$2</f>
        <v>8</v>
      </c>
      <c r="I94" s="136">
        <v>7</v>
      </c>
      <c r="J94" s="141">
        <v>38</v>
      </c>
      <c r="K94" s="141">
        <v>41</v>
      </c>
      <c r="L94" s="141">
        <v>44</v>
      </c>
      <c r="M94" s="141">
        <v>50</v>
      </c>
      <c r="N94" s="141">
        <v>1</v>
      </c>
      <c r="O94" s="142">
        <v>8</v>
      </c>
      <c r="P94" s="136">
        <f>COUNTIF(I94:N94,3)</f>
        <v>0</v>
      </c>
      <c r="Q94" s="141">
        <f>COUNTIF(I94:N94,6)</f>
        <v>0</v>
      </c>
      <c r="R94" s="141">
        <f>COUNTIF(I94:N94,15)</f>
        <v>0</v>
      </c>
      <c r="S94" s="141">
        <f>COUNTIF(I94:N94,20)</f>
        <v>0</v>
      </c>
      <c r="T94" s="141">
        <f>COUNTIF(I94:N94,22)</f>
        <v>0</v>
      </c>
      <c r="U94" s="141">
        <f>COUNTIF(N94:O94,4)</f>
        <v>0</v>
      </c>
      <c r="V94" s="142">
        <f>COUNTIF(O94:P94,8)</f>
        <v>1</v>
      </c>
      <c r="W94" s="455">
        <f>SUMIF(P94:T94,1)</f>
        <v>0</v>
      </c>
      <c r="X94" s="455">
        <f>SUMIF(U94:V94,1)</f>
        <v>1</v>
      </c>
      <c r="Y94" s="173"/>
      <c r="Z94" s="487"/>
      <c r="AA94" s="461">
        <f>IF(T94=1,5,0*(IF(S94=2,77,0)*IF(R94=3,17,0)*IF(Q94=4,77,0)*IF(P94=5,777,0)*IF(O94=6,77777,0*(IF(N94=7,0,0)))))</f>
        <v>0</v>
      </c>
      <c r="AB94" s="461">
        <f>IF(S94=1,17,0*(IF(T94=2,77,0)*IF(S94=3,17,0)*IF(R94=4,77,0)*IF(Q94=5,777,0)*IF(P94=6,77777,0*(IF(O94=7,0,0)))))</f>
        <v>0</v>
      </c>
      <c r="AC94" s="461">
        <f>IF(R94=1,77,0*(IF(U94=2,77,0)*IF(T94=3,17,0)*IF(S94=4,77,0)*IF(R94=5,777,0)*IF(Q94=6,77777,0*(IF(P94=7,0,0)))))</f>
        <v>0</v>
      </c>
      <c r="AD94" s="461">
        <f>IF(Q94=1,777,0*(IF(V94=2,77,0)*IF(U94=3,17,0)*IF(T94=4,77,0)*IF(S94=5,777,0)*IF(R94=6,77777,0*(IF(Q94=7,0,0)))))</f>
        <v>0</v>
      </c>
      <c r="AE94" s="461">
        <f>IF(P94=1,7777,0*(IF(W94=2,77,0)*IF(V94=3,17,0)*IF(U94=4,77,0)*IF(T94=5,777,0)*IF(S94=6,77777,0*(IF(R94=7,0,0)))))</f>
        <v>0</v>
      </c>
      <c r="AF94" s="461">
        <f>IF(O94=1,77777,0*(IF(X94=2,77,0)*IF(W94=3,17,0)*IF(V94=4,77,0)*IF(U94=5,777,0)*IF(T94=6,77777,0*(IF(S94=7,0,0)))))</f>
        <v>0</v>
      </c>
      <c r="AG94" s="464">
        <f>IF(N94=1,Y94,0*(IF(T94=2,5,0)*IF(S94=3,17,0)*IF(R94=4,77,0)*IF(Q94=5,777,0)*IF(P94=6,7777,0*(IF(O94=6,77777,0)))))</f>
        <v>0</v>
      </c>
      <c r="AH94" s="461" t="e">
        <f>IF(AA94=1,5,0*(IF(#REF!=2,77,0)*IF(Y94=3,17,0)*IF(X94=4,77,0)*IF(W94=5,777,0)*IF(V94=6,77777,0*(IF(U94=7,0,0)))))</f>
        <v>#REF!</v>
      </c>
      <c r="AI94" s="461" t="e">
        <f>IF(#REF!=1,17,0*(IF(AA94=2,77,0)*IF(#REF!=3,17,0)*IF(Y94=4,77,0)*IF(X94=5,777,0)*IF(W94=6,77777,0*(IF(V94=7,0,0)))))</f>
        <v>#REF!</v>
      </c>
      <c r="AJ94" s="461" t="e">
        <f>IF(Y94=1,77,0*(IF(AB94=2,77,0)*IF(AA94=3,17,0)*IF(#REF!=4,77,0)*IF(Y94=5,777,0)*IF(X94=6,77777,0*(IF(W94=7,0,0)))))</f>
        <v>#REF!</v>
      </c>
      <c r="AK94" s="461">
        <f>IF(X94=1,777,0*(IF(AC94=2,77,0)*IF(AB94=3,17,0)*IF(AA94=4,77,0)*IF(#REF!=5,777,0)*IF(Y94=6,77777,0*(IF(X94=7,0,0)))))</f>
        <v>777</v>
      </c>
      <c r="AL94" s="461" t="e">
        <f>IF($P$4=1,Eurojackpot!B94,0*(IF(AD94=2,77,0)*IF(AC94=3,17,0)*IF(AB94=4,77,0)*IF(AA94=5,777,0)*IF(#REF!=6,77777,0*(IF(Y94=7,0,0)))))</f>
        <v>#REF!</v>
      </c>
    </row>
    <row r="95" spans="1:38" x14ac:dyDescent="0.25">
      <c r="A95" s="44" t="s">
        <v>24</v>
      </c>
      <c r="B95" s="149">
        <f>$B$3</f>
        <v>15</v>
      </c>
      <c r="C95" s="139">
        <f>$C$3</f>
        <v>17</v>
      </c>
      <c r="D95" s="139">
        <f>$D$3</f>
        <v>27</v>
      </c>
      <c r="E95" s="139">
        <f>$E$3</f>
        <v>33</v>
      </c>
      <c r="F95" s="139">
        <f>$F$3</f>
        <v>50</v>
      </c>
      <c r="G95" s="139">
        <f>$G$3</f>
        <v>1</v>
      </c>
      <c r="H95" s="150">
        <f>$H$3</f>
        <v>2</v>
      </c>
      <c r="I95" s="8">
        <f>$I$94</f>
        <v>7</v>
      </c>
      <c r="J95" s="1">
        <f>$J$94</f>
        <v>38</v>
      </c>
      <c r="K95" s="1">
        <f>$K$94</f>
        <v>41</v>
      </c>
      <c r="L95" s="1">
        <f>$L$94</f>
        <v>44</v>
      </c>
      <c r="M95" s="1">
        <f>$M$94</f>
        <v>50</v>
      </c>
      <c r="N95" s="1">
        <f>$N$94</f>
        <v>1</v>
      </c>
      <c r="O95" s="126">
        <f>$O$94</f>
        <v>8</v>
      </c>
      <c r="P95" s="8">
        <f>COUNTIF(I95:N95,15)</f>
        <v>0</v>
      </c>
      <c r="Q95" s="1">
        <f>COUNTIF(I95:N95,17)</f>
        <v>0</v>
      </c>
      <c r="R95" s="1">
        <f>COUNTIF(I95:N95,27)</f>
        <v>0</v>
      </c>
      <c r="S95" s="1">
        <f>COUNTIF(I95:N95,33)</f>
        <v>0</v>
      </c>
      <c r="T95" s="1">
        <f>COUNTIF(I95:N95,50)</f>
        <v>1</v>
      </c>
      <c r="U95" s="1">
        <f>COUNTIF(N95:O95,1)</f>
        <v>1</v>
      </c>
      <c r="V95" s="126">
        <f>COUNTIF(O95:P95,2)</f>
        <v>0</v>
      </c>
      <c r="W95" s="160">
        <f t="shared" ref="W95:W99" si="53">SUMIF(P95:T95,1)</f>
        <v>1</v>
      </c>
      <c r="X95" s="160">
        <f t="shared" ref="X95:X99" si="54">SUMIF(U95:V95,1)</f>
        <v>1</v>
      </c>
      <c r="Y95" s="173"/>
      <c r="Z95" s="487"/>
      <c r="AA95" s="462"/>
      <c r="AB95" s="462"/>
      <c r="AC95" s="462"/>
      <c r="AD95" s="462"/>
      <c r="AE95" s="462"/>
      <c r="AF95" s="462"/>
      <c r="AG95" s="462"/>
      <c r="AH95" s="462"/>
      <c r="AI95" s="462"/>
      <c r="AJ95" s="462"/>
      <c r="AK95" s="462"/>
      <c r="AL95" s="461" t="e">
        <f>IF($P$4=1,Eurojackpot!B95,0*(IF(AD95=2,77,0)*IF(AC95=3,17,0)*IF(AB95=4,77,0)*IF(AA95=5,777,0)*IF(#REF!=6,77777,0*(IF(Y95=7,0,0)))))</f>
        <v>#REF!</v>
      </c>
    </row>
    <row r="96" spans="1:38" x14ac:dyDescent="0.25">
      <c r="A96" s="44" t="s">
        <v>25</v>
      </c>
      <c r="B96" s="149">
        <f>$B$4</f>
        <v>7</v>
      </c>
      <c r="C96" s="139">
        <f>$C$4</f>
        <v>8</v>
      </c>
      <c r="D96" s="139">
        <f>$D$4</f>
        <v>28</v>
      </c>
      <c r="E96" s="139">
        <f>$E$4</f>
        <v>34</v>
      </c>
      <c r="F96" s="139">
        <f>$F$4</f>
        <v>39</v>
      </c>
      <c r="G96" s="139">
        <f>$G$4</f>
        <v>4</v>
      </c>
      <c r="H96" s="150">
        <f>$H$4</f>
        <v>10</v>
      </c>
      <c r="I96" s="8">
        <f>$I$94</f>
        <v>7</v>
      </c>
      <c r="J96" s="1">
        <f>$J$94</f>
        <v>38</v>
      </c>
      <c r="K96" s="1">
        <f>$K$94</f>
        <v>41</v>
      </c>
      <c r="L96" s="1">
        <f>$L$94</f>
        <v>44</v>
      </c>
      <c r="M96" s="1">
        <f>$M$94</f>
        <v>50</v>
      </c>
      <c r="N96" s="1">
        <f>$N$94</f>
        <v>1</v>
      </c>
      <c r="O96" s="126">
        <f>$O$94</f>
        <v>8</v>
      </c>
      <c r="P96" s="8">
        <f>COUNTIF(I96:N96,7)</f>
        <v>1</v>
      </c>
      <c r="Q96" s="1">
        <f t="shared" ref="Q96" si="55">COUNTIF(I96:N96,8)</f>
        <v>0</v>
      </c>
      <c r="R96" s="1">
        <f>COUNTIF(I96:N96,28)</f>
        <v>0</v>
      </c>
      <c r="S96" s="1">
        <f>COUNTIF(I96:N96,34)</f>
        <v>0</v>
      </c>
      <c r="T96" s="1">
        <f>COUNTIF(I96:N96,39)</f>
        <v>0</v>
      </c>
      <c r="U96" s="1">
        <f t="shared" ref="U96:U97" si="56">COUNTIF(N96:O96,4)</f>
        <v>0</v>
      </c>
      <c r="V96" s="126">
        <f>COUNTIF(O96:P96,10)</f>
        <v>0</v>
      </c>
      <c r="W96" s="160">
        <f t="shared" si="53"/>
        <v>1</v>
      </c>
      <c r="X96" s="160">
        <f t="shared" si="54"/>
        <v>0</v>
      </c>
      <c r="Y96" s="173"/>
      <c r="Z96" s="487"/>
      <c r="AA96" s="461">
        <f>IF(T96=1,5,0*(IF(S96=2,77,0)*IF(R96=3,17,0)*IF(Q96=4,77,0)*IF(P96=5,777,0)*IF(O96=6,77777,0*(IF(N96=7,0,0)))))</f>
        <v>0</v>
      </c>
      <c r="AB96" s="461">
        <f>IF(S96=1,17,0*(IF(T96=2,77,0)*IF(S96=3,17,0)*IF(R96=4,77,0)*IF(Q96=5,777,0)*IF(P96=6,77777,0*(IF(O96=7,0,0)))))</f>
        <v>0</v>
      </c>
      <c r="AC96" s="461">
        <f>IF(R96=1,77,0*(IF(U96=2,77,0)*IF(T96=3,17,0)*IF(S96=4,77,0)*IF(R96=5,777,0)*IF(Q96=6,77777,0*(IF(P96=7,0,0)))))</f>
        <v>0</v>
      </c>
      <c r="AD96" s="461">
        <f>IF(Q96=1,777,0*(IF(V96=2,77,0)*IF(U96=3,17,0)*IF(T96=4,77,0)*IF(S96=5,777,0)*IF(R96=6,77777,0*(IF(Q96=7,0,0)))))</f>
        <v>0</v>
      </c>
      <c r="AE96" s="461">
        <f>IF(P96=1,7777,0*(IF(W96=2,77,0)*IF(V96=3,17,0)*IF(U96=4,77,0)*IF(T96=5,777,0)*IF(S96=6,77777,0*(IF(R96=7,0,0)))))</f>
        <v>7777</v>
      </c>
      <c r="AF96" s="461">
        <f>IF(O96=1,77777,0*(IF(X96=2,77,0)*IF(W96=3,17,0)*IF(V96=4,77,0)*IF(U96=5,777,0)*IF(T96=6,77777,0*(IF(S96=7,0,0)))))</f>
        <v>0</v>
      </c>
      <c r="AG96" s="464">
        <f>IF(N96=1,Y96,0*(IF(T96=2,5,0)*IF(S96=3,17,0)*IF(R96=4,77,0)*IF(Q96=5,777,0)*IF(P96=6,7777,0*(IF(O96=6,77777,0)))))</f>
        <v>0</v>
      </c>
      <c r="AH96" s="461" t="e">
        <f>IF(AA96=1,5,0*(IF(#REF!=2,77,0)*IF(Y96=3,17,0)*IF(X96=4,77,0)*IF(W96=5,777,0)*IF(V96=6,77777,0*(IF(U96=7,0,0)))))</f>
        <v>#REF!</v>
      </c>
      <c r="AI96" s="461" t="e">
        <f>IF(#REF!=1,17,0*(IF(AA96=2,77,0)*IF(#REF!=3,17,0)*IF(Y96=4,77,0)*IF(X96=5,777,0)*IF(W96=6,77777,0*(IF(V96=7,0,0)))))</f>
        <v>#REF!</v>
      </c>
      <c r="AJ96" s="461" t="e">
        <f>IF(Y96=1,77,0*(IF(AB96=2,77,0)*IF(AA96=3,17,0)*IF(#REF!=4,77,0)*IF(Y96=5,777,0)*IF(X96=6,77777,0*(IF(W96=7,0,0)))))</f>
        <v>#REF!</v>
      </c>
      <c r="AK96" s="461" t="e">
        <f>IF(X96=1,777,0*(IF(AC96=2,77,0)*IF(AB96=3,17,0)*IF(AA96=4,77,0)*IF(#REF!=5,777,0)*IF(Y96=6,77777,0*(IF(X96=7,0,0)))))</f>
        <v>#REF!</v>
      </c>
      <c r="AL96" s="461" t="e">
        <f>IF($P$4=1,Eurojackpot!B96,0*(IF(AD96=2,77,0)*IF(AC96=3,17,0)*IF(AB96=4,77,0)*IF(AA96=5,777,0)*IF(#REF!=6,77777,0*(IF(Y96=7,0,0)))))</f>
        <v>#REF!</v>
      </c>
    </row>
    <row r="97" spans="1:38" x14ac:dyDescent="0.25">
      <c r="A97" s="44" t="s">
        <v>26</v>
      </c>
      <c r="B97" s="149">
        <f>$B$5</f>
        <v>1</v>
      </c>
      <c r="C97" s="139">
        <f>$C$5</f>
        <v>6</v>
      </c>
      <c r="D97" s="139">
        <f>$D$5</f>
        <v>19</v>
      </c>
      <c r="E97" s="139">
        <f>$E$5</f>
        <v>38</v>
      </c>
      <c r="F97" s="139">
        <f>$F$5</f>
        <v>40</v>
      </c>
      <c r="G97" s="139">
        <f>$G$5</f>
        <v>4</v>
      </c>
      <c r="H97" s="150">
        <f>$H$5</f>
        <v>5</v>
      </c>
      <c r="I97" s="8">
        <f>$I$94</f>
        <v>7</v>
      </c>
      <c r="J97" s="1">
        <f>$J$94</f>
        <v>38</v>
      </c>
      <c r="K97" s="1">
        <f>$K$94</f>
        <v>41</v>
      </c>
      <c r="L97" s="1">
        <f>$L$94</f>
        <v>44</v>
      </c>
      <c r="M97" s="1">
        <f>$M$94</f>
        <v>50</v>
      </c>
      <c r="N97" s="1">
        <f>$N$94</f>
        <v>1</v>
      </c>
      <c r="O97" s="126">
        <f>$O$94</f>
        <v>8</v>
      </c>
      <c r="P97" s="8">
        <f>COUNTIF(I97:N97,1)</f>
        <v>1</v>
      </c>
      <c r="Q97" s="1">
        <f>COUNTIF(I97:N97,6)</f>
        <v>0</v>
      </c>
      <c r="R97" s="1">
        <f>COUNTIF(I97:N97,19)</f>
        <v>0</v>
      </c>
      <c r="S97" s="1">
        <f>COUNTIF(I97:N97,38)</f>
        <v>1</v>
      </c>
      <c r="T97" s="1">
        <f>COUNTIF(I97:N97,40)</f>
        <v>0</v>
      </c>
      <c r="U97" s="1">
        <f t="shared" si="56"/>
        <v>0</v>
      </c>
      <c r="V97" s="126">
        <f>COUNTIF(O97:P97,5)</f>
        <v>0</v>
      </c>
      <c r="W97" s="160">
        <f t="shared" si="53"/>
        <v>2</v>
      </c>
      <c r="X97" s="160">
        <f t="shared" si="54"/>
        <v>0</v>
      </c>
      <c r="Y97" s="173"/>
      <c r="Z97" s="487"/>
      <c r="AA97" s="461">
        <f>IF(T98=1,5,0*(IF(S98=2,77,0)*IF(R98=3,17,0)*IF(Q98=4,77,0)*IF(P98=5,777,0)*IF(O98=6,77777,0*(IF(N98=7,0,0)))))</f>
        <v>0</v>
      </c>
      <c r="AB97" s="461">
        <f>IF(S98=1,17,0*(IF(T98=2,77,0)*IF(S98=3,17,0)*IF(R98=4,77,0)*IF(Q98=5,777,0)*IF(P98=6,77777,0*(IF(O98=7,0,0)))))</f>
        <v>0</v>
      </c>
      <c r="AC97" s="461">
        <f>IF(R98=1,77,0*(IF(U98=2,77,0)*IF(T98=3,17,0)*IF(S98=4,77,0)*IF(R98=5,777,0)*IF(Q98=6,77777,0*(IF(P98=7,0,0)))))</f>
        <v>0</v>
      </c>
      <c r="AD97" s="461">
        <f>IF(Q98=1,777,0*(IF(V98=2,77,0)*IF(U98=3,17,0)*IF(T98=4,77,0)*IF(S98=5,777,0)*IF(R98=6,77777,0*(IF(Q98=7,0,0)))))</f>
        <v>0</v>
      </c>
      <c r="AE97" s="461">
        <f>IF(P98=1,7777,0*(IF(W98=2,77,0)*IF(V98=3,17,0)*IF(U98=4,77,0)*IF(T98=5,777,0)*IF(S98=6,77777,0*(IF(R98=7,0,0)))))</f>
        <v>0</v>
      </c>
      <c r="AF97" s="461">
        <f>IF(O98=1,77777,0*(IF(X98=2,77,0)*IF(W98=3,17,0)*IF(V98=4,77,0)*IF(U98=5,777,0)*IF(T98=6,77777,0*(IF(S98=7,0,0)))))</f>
        <v>0</v>
      </c>
      <c r="AG97" s="464">
        <f>IF(N98=1,Y98,0*(IF(T98=2,5,0)*IF(S98=3,17,0)*IF(R98=4,77,0)*IF(Q98=5,777,0)*IF(P98=6,7777,0*(IF(O98=6,77777,0)))))</f>
        <v>0</v>
      </c>
      <c r="AH97" s="461" t="e">
        <f>IF(AA97=1,5,0*(IF(#REF!=2,77,0)*IF(Y98=3,17,0)*IF(X98=4,77,0)*IF(W98=5,777,0)*IF(V98=6,77777,0*(IF(U98=7,0,0)))))</f>
        <v>#REF!</v>
      </c>
      <c r="AI97" s="461" t="e">
        <f>IF(#REF!=1,17,0*(IF(AA97=2,77,0)*IF(#REF!=3,17,0)*IF(Y98=4,77,0)*IF(X98=5,777,0)*IF(W98=6,77777,0*(IF(V98=7,0,0)))))</f>
        <v>#REF!</v>
      </c>
      <c r="AJ97" s="461" t="e">
        <f>IF(Y98=1,77,0*(IF(AB97=2,77,0)*IF(AA97=3,17,0)*IF(#REF!=4,77,0)*IF(Y98=5,777,0)*IF(X98=6,77777,0*(IF(W98=7,0,0)))))</f>
        <v>#REF!</v>
      </c>
      <c r="AK97" s="461" t="e">
        <f>IF(X98=1,777,0*(IF(AC97=2,77,0)*IF(AB97=3,17,0)*IF(AA97=4,77,0)*IF(#REF!=5,777,0)*IF(Y98=6,77777,0*(IF(X98=7,0,0)))))</f>
        <v>#REF!</v>
      </c>
      <c r="AL97" s="461" t="e">
        <f>IF($P$4=1,Eurojackpot!B97,0*(IF(AD97=2,77,0)*IF(AC97=3,17,0)*IF(AB97=4,77,0)*IF(AA97=5,777,0)*IF(#REF!=6,77777,0*(IF(Y97=7,0,0)))))</f>
        <v>#REF!</v>
      </c>
    </row>
    <row r="98" spans="1:38" x14ac:dyDescent="0.25">
      <c r="A98" s="44" t="s">
        <v>27</v>
      </c>
      <c r="B98" s="149">
        <f>$B$6</f>
        <v>10</v>
      </c>
      <c r="C98" s="139">
        <f>$C$6</f>
        <v>25</v>
      </c>
      <c r="D98" s="139">
        <f>$D$6</f>
        <v>26</v>
      </c>
      <c r="E98" s="139">
        <f>$E$6</f>
        <v>29</v>
      </c>
      <c r="F98" s="139">
        <f>$F$6</f>
        <v>35</v>
      </c>
      <c r="G98" s="139">
        <f>$G$6</f>
        <v>6</v>
      </c>
      <c r="H98" s="150">
        <f>$H$6</f>
        <v>9</v>
      </c>
      <c r="I98" s="8">
        <f>$I$94</f>
        <v>7</v>
      </c>
      <c r="J98" s="1">
        <f>$J$94</f>
        <v>38</v>
      </c>
      <c r="K98" s="1">
        <f>$K$94</f>
        <v>41</v>
      </c>
      <c r="L98" s="1">
        <f>$L$94</f>
        <v>44</v>
      </c>
      <c r="M98" s="1">
        <f>$M$94</f>
        <v>50</v>
      </c>
      <c r="N98" s="1">
        <f>$N$94</f>
        <v>1</v>
      </c>
      <c r="O98" s="126">
        <f>$O$94</f>
        <v>8</v>
      </c>
      <c r="P98" s="8">
        <f>COUNTIF(I98:N98,10)</f>
        <v>0</v>
      </c>
      <c r="Q98" s="1">
        <f>COUNTIF(I98:N98,25)</f>
        <v>0</v>
      </c>
      <c r="R98" s="1">
        <f>COUNTIF(I98:N98,26)</f>
        <v>0</v>
      </c>
      <c r="S98" s="1">
        <f>COUNTIF(I98:N98,29)</f>
        <v>0</v>
      </c>
      <c r="T98" s="1">
        <f>COUNTIF(I98:N98,35)</f>
        <v>0</v>
      </c>
      <c r="U98" s="1">
        <f>COUNTIF(N98:O98,6)</f>
        <v>0</v>
      </c>
      <c r="V98" s="126">
        <f>COUNTIF(O98:P98,9)</f>
        <v>0</v>
      </c>
      <c r="W98" s="160">
        <f t="shared" si="53"/>
        <v>0</v>
      </c>
      <c r="X98" s="160">
        <f t="shared" si="54"/>
        <v>0</v>
      </c>
      <c r="Y98" s="173"/>
      <c r="Z98" s="487"/>
      <c r="AA98" s="461">
        <f>IF(T100=1,5,0*(IF(S100=2,77,0)*IF(R100=3,17,0)*IF(Q100=4,77,0)*IF(P100=5,777,0)*IF(O100=6,77777,0*(IF(N100=7,0,0)))))</f>
        <v>0</v>
      </c>
      <c r="AB98" s="461">
        <f>IF(S100=1,17,0*(IF(T100=2,77,0)*IF(S100=3,17,0)*IF(R100=4,77,0)*IF(Q100=5,777,0)*IF(P100=6,77777,0*(IF(O100=7,0,0)))))</f>
        <v>0</v>
      </c>
      <c r="AC98" s="461">
        <f>IF(R100=1,77,0*(IF(U100=2,77,0)*IF(T100=3,17,0)*IF(S100=4,77,0)*IF(R100=5,777,0)*IF(Q100=6,77777,0*(IF(P100=7,0,0)))))</f>
        <v>0</v>
      </c>
      <c r="AD98" s="461">
        <f>IF(Q100=1,777,0*(IF(V100=2,77,0)*IF(U100=3,17,0)*IF(T100=4,77,0)*IF(S100=5,777,0)*IF(R100=6,77777,0*(IF(Q100=7,0,0)))))</f>
        <v>0</v>
      </c>
      <c r="AE98" s="461">
        <f>IF(P100=1,7777,0*(IF(W100=2,77,0)*IF(V100=3,17,0)*IF(U100=4,77,0)*IF(T100=5,777,0)*IF(S100=6,77777,0*(IF(R100=7,0,0)))))</f>
        <v>0</v>
      </c>
      <c r="AF98" s="461">
        <f>IF(O100=1,77777,0*(IF(X100=2,77,0)*IF(W100=3,17,0)*IF(V100=4,77,0)*IF(U100=5,777,0)*IF(T100=6,77777,0*(IF(S100=7,0,0)))))</f>
        <v>0</v>
      </c>
      <c r="AG98" s="464">
        <f>IF(N100=1,Y100,0*(IF(T100=2,5,0)*IF(S100=3,17,0)*IF(R100=4,77,0)*IF(Q100=5,777,0)*IF(P100=6,7777,0*(IF(O100=6,77777,0)))))</f>
        <v>0</v>
      </c>
      <c r="AH98" s="461" t="e">
        <f>IF(AA98=1,5,0*(IF(#REF!=2,77,0)*IF(Y100=3,17,0)*IF(X100=4,77,0)*IF(W100=5,777,0)*IF(V100=6,77777,0*(IF(U100=7,0,0)))))</f>
        <v>#REF!</v>
      </c>
      <c r="AI98" s="461" t="e">
        <f>IF(#REF!=1,17,0*(IF(AA98=2,77,0)*IF(#REF!=3,17,0)*IF(Y100=4,77,0)*IF(X100=5,777,0)*IF(W100=6,77777,0*(IF(V100=7,0,0)))))</f>
        <v>#REF!</v>
      </c>
      <c r="AJ98" s="461" t="e">
        <f>IF(Y100=1,77,0*(IF(AB98=2,77,0)*IF(AA98=3,17,0)*IF(#REF!=4,77,0)*IF(Y100=5,777,0)*IF(X100=6,77777,0*(IF(W100=7,0,0)))))</f>
        <v>#REF!</v>
      </c>
      <c r="AK98" s="461" t="e">
        <f>IF(X100=1,777,0*(IF(AC98=2,77,0)*IF(AB98=3,17,0)*IF(AA98=4,77,0)*IF(#REF!=5,777,0)*IF(Y100=6,77777,0*(IF(X100=7,0,0)))))</f>
        <v>#REF!</v>
      </c>
      <c r="AL98" s="461" t="e">
        <f>IF($P$4=1,Eurojackpot!B98,0*(IF(AD98=2,77,0)*IF(AC98=3,17,0)*IF(AB98=4,77,0)*IF(AA98=5,777,0)*IF(#REF!=6,77777,0*(IF(Y98=7,0,0)))))</f>
        <v>#REF!</v>
      </c>
    </row>
    <row r="99" spans="1:38" ht="15.75" thickBot="1" x14ac:dyDescent="0.3">
      <c r="A99" s="44" t="s">
        <v>28</v>
      </c>
      <c r="B99" s="149">
        <f>$B$7</f>
        <v>8</v>
      </c>
      <c r="C99" s="139">
        <f>$C$7</f>
        <v>33</v>
      </c>
      <c r="D99" s="139">
        <f>$D$7</f>
        <v>35</v>
      </c>
      <c r="E99" s="139">
        <f>$E$7</f>
        <v>36</v>
      </c>
      <c r="F99" s="139">
        <f>$F$7</f>
        <v>37</v>
      </c>
      <c r="G99" s="139">
        <f>$G$7</f>
        <v>3</v>
      </c>
      <c r="H99" s="150">
        <f>$H$7</f>
        <v>7</v>
      </c>
      <c r="I99" s="8">
        <f>$I$94</f>
        <v>7</v>
      </c>
      <c r="J99" s="1">
        <f>$J$94</f>
        <v>38</v>
      </c>
      <c r="K99" s="1">
        <f>$K$94</f>
        <v>41</v>
      </c>
      <c r="L99" s="1">
        <f>$L$94</f>
        <v>44</v>
      </c>
      <c r="M99" s="1">
        <f>$M$94</f>
        <v>50</v>
      </c>
      <c r="N99" s="1">
        <f>$N$94</f>
        <v>1</v>
      </c>
      <c r="O99" s="126">
        <f>$O$94</f>
        <v>8</v>
      </c>
      <c r="P99" s="8">
        <f>COUNTIF(I99:N99,8)</f>
        <v>0</v>
      </c>
      <c r="Q99" s="1">
        <f>COUNTIF(I99:N99,33)</f>
        <v>0</v>
      </c>
      <c r="R99" s="1">
        <f>COUNTIF(I99:N99,35)</f>
        <v>0</v>
      </c>
      <c r="S99" s="1">
        <f>COUNTIF(I99:N99,36)</f>
        <v>0</v>
      </c>
      <c r="T99" s="1">
        <f>COUNTIF(I99:N99,37)</f>
        <v>0</v>
      </c>
      <c r="U99" s="1">
        <f>COUNTIF(N99:O99,3)</f>
        <v>0</v>
      </c>
      <c r="V99" s="126">
        <f>COUNTIF(O99:P99,7)</f>
        <v>0</v>
      </c>
      <c r="W99" s="160">
        <f t="shared" si="53"/>
        <v>0</v>
      </c>
      <c r="X99" s="160">
        <f t="shared" si="54"/>
        <v>0</v>
      </c>
      <c r="Y99" s="305"/>
      <c r="Z99" s="487"/>
      <c r="AA99" s="463">
        <f>IF(T101=1,5,0*(IF(S101=2,77,0)*IF(R101=3,17,0)*IF(Q101=4,77,0)*IF(P101=5,777,0)*IF(O101=6,77777,0*(IF(N101=7,0,0)))))</f>
        <v>0</v>
      </c>
      <c r="AB99" s="463">
        <f>IF(S101=1,17,0*(IF(T101=2,77,0)*IF(S101=3,17,0)*IF(R101=4,77,0)*IF(Q101=5,777,0)*IF(P101=6,77777,0*(IF(O101=7,0,0)))))</f>
        <v>0</v>
      </c>
      <c r="AC99" s="463">
        <f>IF(R101=1,77,0*(IF(U101=2,77,0)*IF(T101=3,17,0)*IF(S101=4,77,0)*IF(R101=5,777,0)*IF(Q101=6,77777,0*(IF(P101=7,0,0)))))</f>
        <v>0</v>
      </c>
      <c r="AD99" s="463">
        <f>IF(Q101=1,777,0*(IF(V101=2,77,0)*IF(U101=3,17,0)*IF(T101=4,77,0)*IF(S101=5,777,0)*IF(R101=6,77777,0*(IF(Q101=7,0,0)))))</f>
        <v>0</v>
      </c>
      <c r="AE99" s="463">
        <f>IF(P101=1,7777,0*(IF(W101=2,77,0)*IF(V101=3,17,0)*IF(U101=4,77,0)*IF(T101=5,777,0)*IF(S101=6,77777,0*(IF(R101=7,0,0)))))</f>
        <v>7777</v>
      </c>
      <c r="AF99" s="463">
        <f>IF(O101=1,77777,0*(IF(X101=2,77,0)*IF(W101=3,17,0)*IF(V101=4,77,0)*IF(U101=5,777,0)*IF(T101=6,77777,0*(IF(S101=7,0,0)))))</f>
        <v>0</v>
      </c>
      <c r="AG99" s="465">
        <f>IF(N101=1,Y101,0*(IF(T101=2,5,0)*IF(S101=3,17,0)*IF(R101=4,77,0)*IF(Q101=5,777,0)*IF(P101=6,7777,0*(IF(O101=6,77777,0)))))</f>
        <v>0</v>
      </c>
      <c r="AH99" s="463" t="e">
        <f>IF(AA99=1,5,0*(IF(#REF!=2,77,0)*IF(Y101=3,17,0)*IF(X101=4,77,0)*IF(W101=5,777,0)*IF(V101=6,77777,0*(IF(U101=7,0,0)))))</f>
        <v>#REF!</v>
      </c>
      <c r="AI99" s="463" t="e">
        <f>IF(#REF!=1,17,0*(IF(AA99=2,77,0)*IF(#REF!=3,17,0)*IF(Y101=4,77,0)*IF(X101=5,777,0)*IF(W101=6,77777,0*(IF(V101=7,0,0)))))</f>
        <v>#REF!</v>
      </c>
      <c r="AJ99" s="463" t="e">
        <f>IF(Y101=1,77,0*(IF(AB99=2,77,0)*IF(AA99=3,17,0)*IF(#REF!=4,77,0)*IF(Y101=5,777,0)*IF(X101=6,77777,0*(IF(W101=7,0,0)))))</f>
        <v>#REF!</v>
      </c>
      <c r="AK99" s="463" t="e">
        <f>IF(X101=1,777,0*(IF(AC99=2,77,0)*IF(AB99=3,17,0)*IF(AA99=4,77,0)*IF(#REF!=5,777,0)*IF(Y101=6,77777,0*(IF(X101=7,0,0)))))</f>
        <v>#REF!</v>
      </c>
      <c r="AL99" s="461" t="e">
        <f>IF($P$4=1,Eurojackpot!B99,0*(IF(AD99=2,77,0)*IF(AC99=3,17,0)*IF(AB99=4,77,0)*IF(AA99=5,777,0)*IF(#REF!=6,77777,0*(IF(Y99=7,0,0)))))</f>
        <v>#REF!</v>
      </c>
    </row>
    <row r="100" spans="1:38" ht="15.75" thickBot="1" x14ac:dyDescent="0.3">
      <c r="A100" s="81">
        <v>44288</v>
      </c>
      <c r="B100" s="361" t="s">
        <v>0</v>
      </c>
      <c r="C100" s="340"/>
      <c r="D100" s="340"/>
      <c r="E100" s="340"/>
      <c r="F100" s="340"/>
      <c r="G100" s="340"/>
      <c r="H100" s="346"/>
      <c r="I100" s="361" t="s">
        <v>1</v>
      </c>
      <c r="J100" s="340"/>
      <c r="K100" s="340"/>
      <c r="L100" s="340"/>
      <c r="M100" s="340"/>
      <c r="N100" s="340"/>
      <c r="O100" s="346"/>
      <c r="P100" s="361" t="s">
        <v>2</v>
      </c>
      <c r="Q100" s="340"/>
      <c r="R100" s="340"/>
      <c r="S100" s="340"/>
      <c r="T100" s="340"/>
      <c r="U100" s="340"/>
      <c r="V100" s="346"/>
      <c r="W100" s="456" t="s">
        <v>9</v>
      </c>
      <c r="X100" s="454" t="s">
        <v>3</v>
      </c>
      <c r="Y100" s="458" t="s">
        <v>4</v>
      </c>
      <c r="Z100" s="487"/>
      <c r="AA100" s="460" t="s">
        <v>166</v>
      </c>
      <c r="AB100" s="460" t="s">
        <v>167</v>
      </c>
      <c r="AC100" s="460" t="s">
        <v>168</v>
      </c>
      <c r="AD100" s="460" t="s">
        <v>169</v>
      </c>
      <c r="AE100" s="460" t="s">
        <v>170</v>
      </c>
      <c r="AF100" s="460" t="s">
        <v>171</v>
      </c>
      <c r="AG100" s="460" t="s">
        <v>172</v>
      </c>
      <c r="AH100" s="460" t="s">
        <v>173</v>
      </c>
      <c r="AI100" s="460" t="s">
        <v>174</v>
      </c>
      <c r="AJ100" s="460" t="s">
        <v>175</v>
      </c>
      <c r="AK100" s="460" t="s">
        <v>176</v>
      </c>
      <c r="AL100" s="460" t="s">
        <v>177</v>
      </c>
    </row>
    <row r="101" spans="1:38" x14ac:dyDescent="0.25">
      <c r="A101" s="44" t="s">
        <v>23</v>
      </c>
      <c r="B101" s="146">
        <f>$B$2</f>
        <v>3</v>
      </c>
      <c r="C101" s="147">
        <f>$C$2</f>
        <v>6</v>
      </c>
      <c r="D101" s="147">
        <f>$D$2</f>
        <v>15</v>
      </c>
      <c r="E101" s="147">
        <f>$E$2</f>
        <v>20</v>
      </c>
      <c r="F101" s="147">
        <f>$F$2</f>
        <v>22</v>
      </c>
      <c r="G101" s="147">
        <f>$G$2</f>
        <v>4</v>
      </c>
      <c r="H101" s="148">
        <f>$H$2</f>
        <v>8</v>
      </c>
      <c r="I101" s="291">
        <v>1</v>
      </c>
      <c r="J101" s="292">
        <v>3</v>
      </c>
      <c r="K101" s="292">
        <v>4</v>
      </c>
      <c r="L101" s="292">
        <v>36</v>
      </c>
      <c r="M101" s="292">
        <v>43</v>
      </c>
      <c r="N101" s="292">
        <v>2</v>
      </c>
      <c r="O101" s="142">
        <v>3</v>
      </c>
      <c r="P101" s="291">
        <f>COUNTIF(I101:N101,3)</f>
        <v>1</v>
      </c>
      <c r="Q101" s="292">
        <f>COUNTIF(I101:N101,6)</f>
        <v>0</v>
      </c>
      <c r="R101" s="292">
        <f>COUNTIF(I101:N101,15)</f>
        <v>0</v>
      </c>
      <c r="S101" s="292">
        <f>COUNTIF(I101:N101,20)</f>
        <v>0</v>
      </c>
      <c r="T101" s="292">
        <f>COUNTIF(I101:N101,22)</f>
        <v>0</v>
      </c>
      <c r="U101" s="292">
        <f>COUNTIF(N101:O101,4)</f>
        <v>0</v>
      </c>
      <c r="V101" s="293">
        <f>COUNTIF(O101:P101,8)</f>
        <v>0</v>
      </c>
      <c r="W101" s="455">
        <f>SUMIF(P101:T101,1)</f>
        <v>1</v>
      </c>
      <c r="X101" s="154">
        <f>SUMIF(U101:V101,1)</f>
        <v>0</v>
      </c>
      <c r="Y101" s="173"/>
      <c r="Z101" s="487"/>
      <c r="AA101" s="461">
        <f>IF(T100=1,5,0*(IF(S100=2,77,0)*IF(R100=3,17,0)*IF(Q100=4,77,0)*IF(P100=5,777,0)*IF(O100=6,77777,0*(IF(N100=7,0,0)))))</f>
        <v>0</v>
      </c>
      <c r="AB101" s="461">
        <f>IF(S101=1,17,0*(IF(T101=2,77,0)*IF(S101=3,17,0)*IF(R101=4,77,0)*IF(Q101=5,777,0)*IF(P101=6,77777,0*(IF(O101=7,0,0)))))</f>
        <v>0</v>
      </c>
      <c r="AC101" s="461">
        <f>IF(R101=1,77,0*(IF(U101=2,77,0)*IF(T101=3,17,0)*IF(S101=4,77,0)*IF(R101=5,777,0)*IF(Q101=6,77777,0*(IF(P101=7,0,0)))))</f>
        <v>0</v>
      </c>
      <c r="AD101" s="461">
        <f>IF(Q101=1,777,0*(IF(V101=2,77,0)*IF(U101=3,17,0)*IF(T101=4,77,0)*IF(S101=5,777,0)*IF(R101=6,77777,0*(IF(Q101=7,0,0)))))</f>
        <v>0</v>
      </c>
      <c r="AE101" s="461">
        <f>IF(P101=1,7777,0*(IF(W101=2,77,0)*IF(V101=3,17,0)*IF(U101=4,77,0)*IF(T101=5,777,0)*IF(S101=6,77777,0*(IF(R101=7,0,0)))))</f>
        <v>7777</v>
      </c>
      <c r="AF101" s="461">
        <f>IF(O101=1,77777,0*(IF(X101=2,77,0)*IF(W101=3,17,0)*IF(V101=4,77,0)*IF(U101=5,777,0)*IF(T101=6,77777,0*(IF(S101=7,0,0)))))</f>
        <v>0</v>
      </c>
      <c r="AG101" s="464">
        <f>IF(N101=1,Y101,0*(IF(T101=2,5,0)*IF(S101=3,17,0)*IF(R101=4,77,0)*IF(Q101=5,777,0)*IF(P101=6,7777,0*(IF(O101=6,77777,0)))))</f>
        <v>0</v>
      </c>
      <c r="AH101" s="461" t="e">
        <f>IF(AA102=1,5,0*(IF(#REF!=2,77,0)*IF(Y101=3,17,0)*IF(X101=4,77,0)*IF(W101=5,777,0)*IF(V101=6,77777,0*(IF(U101=7,0,0)))))</f>
        <v>#REF!</v>
      </c>
      <c r="AI101" s="461" t="e">
        <f>IF(#REF!=1,17,0*(IF(AA102=2,77,0)*IF(#REF!=3,17,0)*IF(Y101=4,77,0)*IF(X101=5,777,0)*IF(W101=6,77777,0*(IF(V101=7,0,0)))))</f>
        <v>#REF!</v>
      </c>
      <c r="AJ101" s="461" t="e">
        <f>IF(Y101=1,77,0*(IF(AB101=2,77,0)*IF(AA102=3,17,0)*IF(#REF!=4,77,0)*IF(Y101=5,777,0)*IF(X101=6,77777,0*(IF(W101=7,0,0)))))</f>
        <v>#REF!</v>
      </c>
      <c r="AK101" s="461" t="e">
        <f>IF(X101=1,777,0*(IF(AC101=2,77,0)*IF(AB101=3,17,0)*IF(AA102=4,77,0)*IF(#REF!=5,777,0)*IF(Y101=6,77777,0*(IF(X101=7,0,0)))))</f>
        <v>#REF!</v>
      </c>
      <c r="AL101" s="461" t="e">
        <f>IF($P$4=1,Eurojackpot!B101,0*(IF(AD101=2,77,0)*IF(AC101=3,17,0)*IF(AB101=4,77,0)*IF(AA102=5,777,0)*IF(#REF!=6,77777,0*(IF(Y101=7,0,0)))))</f>
        <v>#REF!</v>
      </c>
    </row>
    <row r="102" spans="1:38" x14ac:dyDescent="0.25">
      <c r="A102" s="44" t="s">
        <v>24</v>
      </c>
      <c r="B102" s="149">
        <f>$B$3</f>
        <v>15</v>
      </c>
      <c r="C102" s="139">
        <f>$C$3</f>
        <v>17</v>
      </c>
      <c r="D102" s="139">
        <f>$D$3</f>
        <v>27</v>
      </c>
      <c r="E102" s="139">
        <f>$E$3</f>
        <v>33</v>
      </c>
      <c r="F102" s="139">
        <f>$F$3</f>
        <v>50</v>
      </c>
      <c r="G102" s="139">
        <f>$G$3</f>
        <v>1</v>
      </c>
      <c r="H102" s="150">
        <f>$H$3</f>
        <v>2</v>
      </c>
      <c r="I102" s="8">
        <f>$I$101</f>
        <v>1</v>
      </c>
      <c r="J102" s="1">
        <f>$J$101</f>
        <v>3</v>
      </c>
      <c r="K102" s="1">
        <f>$K$101</f>
        <v>4</v>
      </c>
      <c r="L102" s="1">
        <f>$L$101</f>
        <v>36</v>
      </c>
      <c r="M102" s="1">
        <f>$M$101</f>
        <v>43</v>
      </c>
      <c r="N102" s="1">
        <f>$N$101</f>
        <v>2</v>
      </c>
      <c r="O102" s="126">
        <f>$O$101</f>
        <v>3</v>
      </c>
      <c r="P102" s="8">
        <f>COUNTIF(I102:N102,15)</f>
        <v>0</v>
      </c>
      <c r="Q102" s="1">
        <f>COUNTIF(I102:N102,17)</f>
        <v>0</v>
      </c>
      <c r="R102" s="1">
        <f>COUNTIF(I102:N102,27)</f>
        <v>0</v>
      </c>
      <c r="S102" s="1">
        <f>COUNTIF(I102:N102,33)</f>
        <v>0</v>
      </c>
      <c r="T102" s="1">
        <f>COUNTIF(I102:N102,50)</f>
        <v>0</v>
      </c>
      <c r="U102" s="1">
        <f>COUNTIF(N102:O102,1)</f>
        <v>0</v>
      </c>
      <c r="V102" s="4">
        <f>COUNTIF(O102:P102,2)</f>
        <v>0</v>
      </c>
      <c r="W102" s="160">
        <f t="shared" ref="W102:W106" si="57">SUMIF(P102:T102,1)</f>
        <v>0</v>
      </c>
      <c r="X102" s="155">
        <f t="shared" ref="X102:X106" si="58">SUMIF(U102:V102,1)</f>
        <v>0</v>
      </c>
      <c r="Y102" s="173"/>
      <c r="Z102" s="487"/>
      <c r="AA102" s="461">
        <f>IF(T101=1,5,0*(IF(S101=2,77,0)*IF(R101=3,17,0)*IF(Q101=4,77,0)*IF(P101=5,777,0)*IF(O101=6,77777,0*(IF(N101=7,0,0)))))</f>
        <v>0</v>
      </c>
      <c r="AB102" s="461">
        <f t="shared" ref="AB102:AL102" si="59">IF(U101=1,5,0*(IF(T101=2,77,0)*IF(S101=3,17,0)*IF(R101=4,77,0)*IF(Q101=5,777,0)*IF(P101=6,77777,0*(IF(O101=7,0,0)))))</f>
        <v>0</v>
      </c>
      <c r="AC102" s="461">
        <f t="shared" si="59"/>
        <v>0</v>
      </c>
      <c r="AD102" s="461">
        <f t="shared" si="59"/>
        <v>5</v>
      </c>
      <c r="AE102" s="461">
        <f t="shared" si="59"/>
        <v>0</v>
      </c>
      <c r="AF102" s="461">
        <f t="shared" si="59"/>
        <v>0</v>
      </c>
      <c r="AG102" s="461">
        <f t="shared" si="59"/>
        <v>0</v>
      </c>
      <c r="AH102" s="461">
        <f t="shared" si="59"/>
        <v>0</v>
      </c>
      <c r="AI102" s="461">
        <f t="shared" si="59"/>
        <v>0</v>
      </c>
      <c r="AJ102" s="461">
        <f t="shared" si="59"/>
        <v>0</v>
      </c>
      <c r="AK102" s="461">
        <f t="shared" si="59"/>
        <v>0</v>
      </c>
      <c r="AL102" s="461">
        <f t="shared" si="59"/>
        <v>0</v>
      </c>
    </row>
    <row r="103" spans="1:38" x14ac:dyDescent="0.25">
      <c r="A103" s="44" t="s">
        <v>25</v>
      </c>
      <c r="B103" s="149">
        <f>$B$4</f>
        <v>7</v>
      </c>
      <c r="C103" s="139">
        <f>$C$4</f>
        <v>8</v>
      </c>
      <c r="D103" s="139">
        <f>$D$4</f>
        <v>28</v>
      </c>
      <c r="E103" s="139">
        <f>$E$4</f>
        <v>34</v>
      </c>
      <c r="F103" s="139">
        <f>$F$4</f>
        <v>39</v>
      </c>
      <c r="G103" s="139">
        <f>$G$4</f>
        <v>4</v>
      </c>
      <c r="H103" s="150">
        <f>$H$4</f>
        <v>10</v>
      </c>
      <c r="I103" s="8">
        <f>$I$101</f>
        <v>1</v>
      </c>
      <c r="J103" s="1">
        <f>$J$101</f>
        <v>3</v>
      </c>
      <c r="K103" s="1">
        <f>$K$101</f>
        <v>4</v>
      </c>
      <c r="L103" s="1">
        <f>$L$101</f>
        <v>36</v>
      </c>
      <c r="M103" s="1">
        <f>$M$101</f>
        <v>43</v>
      </c>
      <c r="N103" s="1">
        <f>$N$101</f>
        <v>2</v>
      </c>
      <c r="O103" s="126">
        <f>$O$101</f>
        <v>3</v>
      </c>
      <c r="P103" s="8">
        <f>COUNTIF(I103:N103,7)</f>
        <v>0</v>
      </c>
      <c r="Q103" s="1">
        <f t="shared" ref="Q103" si="60">COUNTIF(I103:N103,8)</f>
        <v>0</v>
      </c>
      <c r="R103" s="1">
        <f>COUNTIF(I103:N103,28)</f>
        <v>0</v>
      </c>
      <c r="S103" s="1">
        <f>COUNTIF(I103:N103,34)</f>
        <v>0</v>
      </c>
      <c r="T103" s="1">
        <f>COUNTIF(I103:N103,39)</f>
        <v>0</v>
      </c>
      <c r="U103" s="1">
        <f t="shared" ref="U103:U104" si="61">COUNTIF(N103:O103,4)</f>
        <v>0</v>
      </c>
      <c r="V103" s="4">
        <f>COUNTIF(O103:P103,10)</f>
        <v>0</v>
      </c>
      <c r="W103" s="160">
        <f t="shared" si="57"/>
        <v>0</v>
      </c>
      <c r="X103" s="155">
        <f t="shared" si="58"/>
        <v>0</v>
      </c>
      <c r="Y103" s="173"/>
      <c r="Z103" s="487"/>
      <c r="AA103" s="461">
        <f>IF(T103=1,5,0*(IF(S103=2,77,0)*IF(R103=3,17,0)*IF(Q103=4,77,0)*IF(P103=5,777,0)*IF(O103=6,77777,0*(IF(N103=7,0,0)))))</f>
        <v>0</v>
      </c>
      <c r="AB103" s="461">
        <f>IF(S103=1,17,0*(IF(T103=2,77,0)*IF(S103=3,17,0)*IF(R103=4,77,0)*IF(Q103=5,777,0)*IF(P103=6,77777,0*(IF(O103=7,0,0)))))</f>
        <v>0</v>
      </c>
      <c r="AC103" s="461">
        <f>IF(R103=1,77,0*(IF(U103=2,77,0)*IF(T103=3,17,0)*IF(S103=4,77,0)*IF(R103=5,777,0)*IF(Q103=6,77777,0*(IF(P103=7,0,0)))))</f>
        <v>0</v>
      </c>
      <c r="AD103" s="461">
        <f>IF(Q103=1,777,0*(IF(V103=2,77,0)*IF(U103=3,17,0)*IF(T103=4,77,0)*IF(S103=5,777,0)*IF(R103=6,77777,0*(IF(Q103=7,0,0)))))</f>
        <v>0</v>
      </c>
      <c r="AE103" s="461">
        <f>IF(P103=1,7777,0*(IF(W103=2,77,0)*IF(V103=3,17,0)*IF(U103=4,77,0)*IF(T103=5,777,0)*IF(S103=6,77777,0*(IF(R103=7,0,0)))))</f>
        <v>0</v>
      </c>
      <c r="AF103" s="461">
        <f>IF(O103=1,77777,0*(IF(X103=2,77,0)*IF(W103=3,17,0)*IF(V103=4,77,0)*IF(U103=5,777,0)*IF(T103=6,77777,0*(IF(S103=7,0,0)))))</f>
        <v>0</v>
      </c>
      <c r="AG103" s="464">
        <f>IF(N103=1,Y103,0*(IF(T103=2,5,0)*IF(S103=3,17,0)*IF(R103=4,77,0)*IF(Q103=5,777,0)*IF(P103=6,7777,0*(IF(O103=6,77777,0)))))</f>
        <v>0</v>
      </c>
      <c r="AH103" s="461" t="e">
        <f>IF(AA103=1,5,0*(IF(#REF!=2,77,0)*IF(Y103=3,17,0)*IF(X103=4,77,0)*IF(W103=5,777,0)*IF(V103=6,77777,0*(IF(U103=7,0,0)))))</f>
        <v>#REF!</v>
      </c>
      <c r="AI103" s="461" t="e">
        <f>IF(#REF!=1,17,0*(IF(AA103=2,77,0)*IF(#REF!=3,17,0)*IF(Y103=4,77,0)*IF(X103=5,777,0)*IF(W103=6,77777,0*(IF(V103=7,0,0)))))</f>
        <v>#REF!</v>
      </c>
      <c r="AJ103" s="461" t="e">
        <f>IF(Y103=1,77,0*(IF(AB103=2,77,0)*IF(AA103=3,17,0)*IF(#REF!=4,77,0)*IF(Y103=5,777,0)*IF(X103=6,77777,0*(IF(W103=7,0,0)))))</f>
        <v>#REF!</v>
      </c>
      <c r="AK103" s="461" t="e">
        <f>IF(X103=1,777,0*(IF(AC103=2,77,0)*IF(AB103=3,17,0)*IF(AA103=4,77,0)*IF(#REF!=5,777,0)*IF(Y103=6,77777,0*(IF(X103=7,0,0)))))</f>
        <v>#REF!</v>
      </c>
      <c r="AL103" s="461" t="e">
        <f>IF($P$4=1,Eurojackpot!B103,0*(IF(AD103=2,77,0)*IF(AC103=3,17,0)*IF(AB103=4,77,0)*IF(AA103=5,777,0)*IF(#REF!=6,77777,0*(IF(Y103=7,0,0)))))</f>
        <v>#REF!</v>
      </c>
    </row>
    <row r="104" spans="1:38" x14ac:dyDescent="0.25">
      <c r="A104" s="44" t="s">
        <v>26</v>
      </c>
      <c r="B104" s="149">
        <f>$B$5</f>
        <v>1</v>
      </c>
      <c r="C104" s="139">
        <f>$C$5</f>
        <v>6</v>
      </c>
      <c r="D104" s="139">
        <f>$D$5</f>
        <v>19</v>
      </c>
      <c r="E104" s="139">
        <f>$E$5</f>
        <v>38</v>
      </c>
      <c r="F104" s="139">
        <f>$F$5</f>
        <v>40</v>
      </c>
      <c r="G104" s="139">
        <f>$G$5</f>
        <v>4</v>
      </c>
      <c r="H104" s="150">
        <f>$H$5</f>
        <v>5</v>
      </c>
      <c r="I104" s="8">
        <f>$I$101</f>
        <v>1</v>
      </c>
      <c r="J104" s="1">
        <f>$J$101</f>
        <v>3</v>
      </c>
      <c r="K104" s="1">
        <f>$K$101</f>
        <v>4</v>
      </c>
      <c r="L104" s="1">
        <f>$L$101</f>
        <v>36</v>
      </c>
      <c r="M104" s="1">
        <f>$M$101</f>
        <v>43</v>
      </c>
      <c r="N104" s="1">
        <f>$N$101</f>
        <v>2</v>
      </c>
      <c r="O104" s="126">
        <f>$O$101</f>
        <v>3</v>
      </c>
      <c r="P104" s="8">
        <f>COUNTIF(I104:N104,1)</f>
        <v>1</v>
      </c>
      <c r="Q104" s="1">
        <f>COUNTIF(I104:N104,6)</f>
        <v>0</v>
      </c>
      <c r="R104" s="1">
        <f>COUNTIF(I104:N104,19)</f>
        <v>0</v>
      </c>
      <c r="S104" s="1">
        <f>COUNTIF(I104:N104,38)</f>
        <v>0</v>
      </c>
      <c r="T104" s="1">
        <f>COUNTIF(I104:N104,40)</f>
        <v>0</v>
      </c>
      <c r="U104" s="1">
        <f t="shared" si="61"/>
        <v>0</v>
      </c>
      <c r="V104" s="4">
        <f>COUNTIF(O104:P104,5)</f>
        <v>0</v>
      </c>
      <c r="W104" s="160">
        <f t="shared" si="57"/>
        <v>1</v>
      </c>
      <c r="X104" s="155">
        <f t="shared" si="58"/>
        <v>0</v>
      </c>
      <c r="Y104" s="173"/>
      <c r="Z104" s="487"/>
      <c r="AA104" s="461">
        <f>IF(T105=1,5,0*(IF(S105=2,77,0)*IF(R105=3,17,0)*IF(Q105=4,77,0)*IF(P105=5,777,0)*IF(O105=6,77777,0*(IF(N105=7,0,0)))))</f>
        <v>0</v>
      </c>
      <c r="AB104" s="461">
        <f>IF(S105=1,17,0*(IF(T105=2,77,0)*IF(S105=3,17,0)*IF(R105=4,77,0)*IF(Q105=5,777,0)*IF(P105=6,77777,0*(IF(O105=7,0,0)))))</f>
        <v>0</v>
      </c>
      <c r="AC104" s="461">
        <f>IF(R105=1,77,0*(IF(U105=2,77,0)*IF(T105=3,17,0)*IF(S105=4,77,0)*IF(R105=5,777,0)*IF(Q105=6,77777,0*(IF(P105=7,0,0)))))</f>
        <v>0</v>
      </c>
      <c r="AD104" s="461">
        <f>IF(Q105=1,777,0*(IF(V105=2,77,0)*IF(U105=3,17,0)*IF(T105=4,77,0)*IF(S105=5,777,0)*IF(R105=6,77777,0*(IF(Q105=7,0,0)))))</f>
        <v>0</v>
      </c>
      <c r="AE104" s="461">
        <f>IF(P105=1,7777,0*(IF(W105=2,77,0)*IF(V105=3,17,0)*IF(U105=4,77,0)*IF(T105=5,777,0)*IF(S105=6,77777,0*(IF(R105=7,0,0)))))</f>
        <v>0</v>
      </c>
      <c r="AF104" s="461">
        <f>IF(O105=1,77777,0*(IF(X105=2,77,0)*IF(W105=3,17,0)*IF(V105=4,77,0)*IF(U105=5,777,0)*IF(T105=6,77777,0*(IF(S105=7,0,0)))))</f>
        <v>0</v>
      </c>
      <c r="AG104" s="464">
        <f>IF(N105=1,Y105,0*(IF(T105=2,5,0)*IF(S105=3,17,0)*IF(R105=4,77,0)*IF(Q105=5,777,0)*IF(P105=6,7777,0*(IF(O105=6,77777,0)))))</f>
        <v>0</v>
      </c>
      <c r="AH104" s="461" t="e">
        <f>IF(AA104=1,5,0*(IF(#REF!=2,77,0)*IF(Y105=3,17,0)*IF(X105=4,77,0)*IF(W105=5,777,0)*IF(V105=6,77777,0*(IF(U105=7,0,0)))))</f>
        <v>#REF!</v>
      </c>
      <c r="AI104" s="461" t="e">
        <f>IF(#REF!=1,17,0*(IF(AA104=2,77,0)*IF(#REF!=3,17,0)*IF(Y105=4,77,0)*IF(X105=5,777,0)*IF(W105=6,77777,0*(IF(V105=7,0,0)))))</f>
        <v>#REF!</v>
      </c>
      <c r="AJ104" s="461" t="e">
        <f>IF(Y105=1,77,0*(IF(AB104=2,77,0)*IF(AA104=3,17,0)*IF(#REF!=4,77,0)*IF(Y105=5,777,0)*IF(X105=6,77777,0*(IF(W105=7,0,0)))))</f>
        <v>#REF!</v>
      </c>
      <c r="AK104" s="461" t="e">
        <f>IF(X105=1,777,0*(IF(AC104=2,77,0)*IF(AB104=3,17,0)*IF(AA104=4,77,0)*IF(#REF!=5,777,0)*IF(Y105=6,77777,0*(IF(X105=7,0,0)))))</f>
        <v>#REF!</v>
      </c>
      <c r="AL104" s="461" t="e">
        <f>IF($P$4=1,Eurojackpot!B104,0*(IF(AD104=2,77,0)*IF(AC104=3,17,0)*IF(AB104=4,77,0)*IF(AA104=5,777,0)*IF(#REF!=6,77777,0*(IF(Y104=7,0,0)))))</f>
        <v>#REF!</v>
      </c>
    </row>
    <row r="105" spans="1:38" x14ac:dyDescent="0.25">
      <c r="A105" s="44" t="s">
        <v>27</v>
      </c>
      <c r="B105" s="149">
        <f>$B$6</f>
        <v>10</v>
      </c>
      <c r="C105" s="139">
        <f>$C$6</f>
        <v>25</v>
      </c>
      <c r="D105" s="139">
        <f>$D$6</f>
        <v>26</v>
      </c>
      <c r="E105" s="139">
        <f>$E$6</f>
        <v>29</v>
      </c>
      <c r="F105" s="139">
        <f>$F$6</f>
        <v>35</v>
      </c>
      <c r="G105" s="139">
        <f>$G$6</f>
        <v>6</v>
      </c>
      <c r="H105" s="150">
        <f>$H$6</f>
        <v>9</v>
      </c>
      <c r="I105" s="8">
        <f>$I$101</f>
        <v>1</v>
      </c>
      <c r="J105" s="1">
        <f>$J$101</f>
        <v>3</v>
      </c>
      <c r="K105" s="1">
        <f>$K$101</f>
        <v>4</v>
      </c>
      <c r="L105" s="1">
        <f>$L$101</f>
        <v>36</v>
      </c>
      <c r="M105" s="1">
        <f>$M$101</f>
        <v>43</v>
      </c>
      <c r="N105" s="1">
        <f>$N$101</f>
        <v>2</v>
      </c>
      <c r="O105" s="126">
        <f>$O$101</f>
        <v>3</v>
      </c>
      <c r="P105" s="8">
        <f>COUNTIF(I105:N105,10)</f>
        <v>0</v>
      </c>
      <c r="Q105" s="1">
        <f>COUNTIF(I105:N105,25)</f>
        <v>0</v>
      </c>
      <c r="R105" s="1">
        <f>COUNTIF(I105:N105,26)</f>
        <v>0</v>
      </c>
      <c r="S105" s="1">
        <f>COUNTIF(I105:N105,29)</f>
        <v>0</v>
      </c>
      <c r="T105" s="1">
        <f>COUNTIF(I105:N105,35)</f>
        <v>0</v>
      </c>
      <c r="U105" s="1">
        <f>COUNTIF(N105:O105,6)</f>
        <v>0</v>
      </c>
      <c r="V105" s="4">
        <f>COUNTIF(O105:P105,9)</f>
        <v>0</v>
      </c>
      <c r="W105" s="160">
        <f t="shared" si="57"/>
        <v>0</v>
      </c>
      <c r="X105" s="155">
        <f t="shared" si="58"/>
        <v>0</v>
      </c>
      <c r="Y105" s="173"/>
      <c r="Z105" s="487"/>
      <c r="AA105" s="461" t="e">
        <f>IF(#REF!=1,5,0*(IF(#REF!=2,77,0)*IF(#REF!=3,17,0)*IF(#REF!=4,77,0)*IF(#REF!=5,777,0)*IF(#REF!=6,77777,0*(IF(#REF!=7,0,0)))))</f>
        <v>#REF!</v>
      </c>
      <c r="AB105" s="461" t="e">
        <f>IF(#REF!=1,17,0*(IF(#REF!=2,77,0)*IF(#REF!=3,17,0)*IF(#REF!=4,77,0)*IF(#REF!=5,777,0)*IF(#REF!=6,77777,0*(IF(#REF!=7,0,0)))))</f>
        <v>#REF!</v>
      </c>
      <c r="AC105" s="461" t="e">
        <f>IF(#REF!=1,77,0*(IF(#REF!=2,77,0)*IF(#REF!=3,17,0)*IF(#REF!=4,77,0)*IF(#REF!=5,777,0)*IF(#REF!=6,77777,0*(IF(#REF!=7,0,0)))))</f>
        <v>#REF!</v>
      </c>
      <c r="AD105" s="461" t="e">
        <f>IF(#REF!=1,777,0*(IF(#REF!=2,77,0)*IF(#REF!=3,17,0)*IF(#REF!=4,77,0)*IF(#REF!=5,777,0)*IF(#REF!=6,77777,0*(IF(#REF!=7,0,0)))))</f>
        <v>#REF!</v>
      </c>
      <c r="AE105" s="461" t="e">
        <f>IF(#REF!=1,7777,0*(IF(#REF!=2,77,0)*IF(#REF!=3,17,0)*IF(#REF!=4,77,0)*IF(#REF!=5,777,0)*IF(#REF!=6,77777,0*(IF(#REF!=7,0,0)))))</f>
        <v>#REF!</v>
      </c>
      <c r="AF105" s="461" t="e">
        <f>IF(#REF!=1,77777,0*(IF(#REF!=2,77,0)*IF(#REF!=3,17,0)*IF(#REF!=4,77,0)*IF(#REF!=5,777,0)*IF(#REF!=6,77777,0*(IF(#REF!=7,0,0)))))</f>
        <v>#REF!</v>
      </c>
      <c r="AG105" s="464" t="e">
        <f>IF(#REF!=1,#REF!,0*(IF(#REF!=2,5,0)*IF(#REF!=3,17,0)*IF(#REF!=4,77,0)*IF(#REF!=5,777,0)*IF(#REF!=6,7777,0*(IF(#REF!=6,77777,0)))))</f>
        <v>#REF!</v>
      </c>
      <c r="AH105" s="461" t="e">
        <f>IF(AA105=1,5,0*(IF(#REF!=2,77,0)*IF(#REF!=3,17,0)*IF(#REF!=4,77,0)*IF(#REF!=5,777,0)*IF(#REF!=6,77777,0*(IF(#REF!=7,0,0)))))</f>
        <v>#REF!</v>
      </c>
      <c r="AI105" s="461" t="e">
        <f>IF(#REF!=1,17,0*(IF(AA105=2,77,0)*IF(#REF!=3,17,0)*IF(#REF!=4,77,0)*IF(#REF!=5,777,0)*IF(#REF!=6,77777,0*(IF(#REF!=7,0,0)))))</f>
        <v>#REF!</v>
      </c>
      <c r="AJ105" s="461" t="e">
        <f>IF(#REF!=1,77,0*(IF(AB105=2,77,0)*IF(AA105=3,17,0)*IF(#REF!=4,77,0)*IF(#REF!=5,777,0)*IF(#REF!=6,77777,0*(IF(#REF!=7,0,0)))))</f>
        <v>#REF!</v>
      </c>
      <c r="AK105" s="461" t="e">
        <f>IF(#REF!=1,777,0*(IF(AC105=2,77,0)*IF(AB105=3,17,0)*IF(AA105=4,77,0)*IF(#REF!=5,777,0)*IF(#REF!=6,77777,0*(IF(#REF!=7,0,0)))))</f>
        <v>#REF!</v>
      </c>
      <c r="AL105" s="461" t="e">
        <f>IF($P$4=1,Eurojackpot!B105,0*(IF(AD105=2,77,0)*IF(AC105=3,17,0)*IF(AB105=4,77,0)*IF(AA105=5,777,0)*IF(#REF!=6,77777,0*(IF(Y105=7,0,0)))))</f>
        <v>#REF!</v>
      </c>
    </row>
    <row r="106" spans="1:38" ht="15.75" thickBot="1" x14ac:dyDescent="0.3">
      <c r="A106" s="44" t="s">
        <v>28</v>
      </c>
      <c r="B106" s="149">
        <f>$B$7</f>
        <v>8</v>
      </c>
      <c r="C106" s="139">
        <f>$C$7</f>
        <v>33</v>
      </c>
      <c r="D106" s="139">
        <f>$D$7</f>
        <v>35</v>
      </c>
      <c r="E106" s="139">
        <f>$E$7</f>
        <v>36</v>
      </c>
      <c r="F106" s="139">
        <f>$F$7</f>
        <v>37</v>
      </c>
      <c r="G106" s="139">
        <f>$G$7</f>
        <v>3</v>
      </c>
      <c r="H106" s="150">
        <f>$H$7</f>
        <v>7</v>
      </c>
      <c r="I106" s="8">
        <f>$I$101</f>
        <v>1</v>
      </c>
      <c r="J106" s="1">
        <f>$J$101</f>
        <v>3</v>
      </c>
      <c r="K106" s="1">
        <f>$K$101</f>
        <v>4</v>
      </c>
      <c r="L106" s="1">
        <f>$L$101</f>
        <v>36</v>
      </c>
      <c r="M106" s="1">
        <f>$M$101</f>
        <v>43</v>
      </c>
      <c r="N106" s="1">
        <f>$N$101</f>
        <v>2</v>
      </c>
      <c r="O106" s="126">
        <f>$O$101</f>
        <v>3</v>
      </c>
      <c r="P106" s="8">
        <f>COUNTIF(I106:N106,8)</f>
        <v>0</v>
      </c>
      <c r="Q106" s="1">
        <f>COUNTIF(I106:N106,33)</f>
        <v>0</v>
      </c>
      <c r="R106" s="1">
        <f>COUNTIF(I106:N106,35)</f>
        <v>0</v>
      </c>
      <c r="S106" s="1">
        <f>COUNTIF(I106:N106,36)</f>
        <v>1</v>
      </c>
      <c r="T106" s="1">
        <f>COUNTIF(I106:N106,37)</f>
        <v>0</v>
      </c>
      <c r="U106" s="1">
        <f>COUNTIF(N106:O106,3)</f>
        <v>1</v>
      </c>
      <c r="V106" s="4">
        <f>COUNTIF(O106:P106,7)</f>
        <v>0</v>
      </c>
      <c r="W106" s="160">
        <f t="shared" si="57"/>
        <v>1</v>
      </c>
      <c r="X106" s="155">
        <f t="shared" si="58"/>
        <v>1</v>
      </c>
      <c r="Y106" s="305"/>
      <c r="Z106" s="487"/>
      <c r="AA106" s="463" t="e">
        <f>IF(#REF!=1,5,0*(IF(#REF!=2,77,0)*IF(#REF!=3,17,0)*IF(#REF!=4,77,0)*IF(#REF!=5,777,0)*IF(#REF!=6,77777,0*(IF(#REF!=7,0,0)))))</f>
        <v>#REF!</v>
      </c>
      <c r="AB106" s="463" t="e">
        <f>IF(#REF!=1,17,0*(IF(#REF!=2,77,0)*IF(#REF!=3,17,0)*IF(#REF!=4,77,0)*IF(#REF!=5,777,0)*IF(#REF!=6,77777,0*(IF(#REF!=7,0,0)))))</f>
        <v>#REF!</v>
      </c>
      <c r="AC106" s="463" t="e">
        <f>IF(#REF!=1,77,0*(IF(#REF!=2,77,0)*IF(#REF!=3,17,0)*IF(#REF!=4,77,0)*IF(#REF!=5,777,0)*IF(#REF!=6,77777,0*(IF(#REF!=7,0,0)))))</f>
        <v>#REF!</v>
      </c>
      <c r="AD106" s="463" t="e">
        <f>IF(#REF!=1,777,0*(IF(#REF!=2,77,0)*IF(#REF!=3,17,0)*IF(#REF!=4,77,0)*IF(#REF!=5,777,0)*IF(#REF!=6,77777,0*(IF(#REF!=7,0,0)))))</f>
        <v>#REF!</v>
      </c>
      <c r="AE106" s="463" t="e">
        <f>IF(#REF!=1,7777,0*(IF(#REF!=2,77,0)*IF(#REF!=3,17,0)*IF(#REF!=4,77,0)*IF(#REF!=5,777,0)*IF(#REF!=6,77777,0*(IF(#REF!=7,0,0)))))</f>
        <v>#REF!</v>
      </c>
      <c r="AF106" s="463" t="e">
        <f>IF(#REF!=1,77777,0*(IF(#REF!=2,77,0)*IF(#REF!=3,17,0)*IF(#REF!=4,77,0)*IF(#REF!=5,777,0)*IF(#REF!=6,77777,0*(IF(#REF!=7,0,0)))))</f>
        <v>#REF!</v>
      </c>
      <c r="AG106" s="465" t="e">
        <f>IF(#REF!=1,#REF!,0*(IF(#REF!=2,5,0)*IF(#REF!=3,17,0)*IF(#REF!=4,77,0)*IF(#REF!=5,777,0)*IF(#REF!=6,7777,0*(IF(#REF!=6,77777,0)))))</f>
        <v>#REF!</v>
      </c>
      <c r="AH106" s="463" t="e">
        <f>IF(AA106=1,5,0*(IF(#REF!=2,77,0)*IF(#REF!=3,17,0)*IF(#REF!=4,77,0)*IF(#REF!=5,777,0)*IF(#REF!=6,77777,0*(IF(#REF!=7,0,0)))))</f>
        <v>#REF!</v>
      </c>
      <c r="AI106" s="463" t="e">
        <f>IF(#REF!=1,17,0*(IF(AA106=2,77,0)*IF(#REF!=3,17,0)*IF(#REF!=4,77,0)*IF(#REF!=5,777,0)*IF(#REF!=6,77777,0*(IF(#REF!=7,0,0)))))</f>
        <v>#REF!</v>
      </c>
      <c r="AJ106" s="463" t="e">
        <f>IF(#REF!=1,77,0*(IF(AB106=2,77,0)*IF(AA106=3,17,0)*IF(#REF!=4,77,0)*IF(#REF!=5,777,0)*IF(#REF!=6,77777,0*(IF(#REF!=7,0,0)))))</f>
        <v>#REF!</v>
      </c>
      <c r="AK106" s="463" t="e">
        <f>IF(#REF!=1,777,0*(IF(AC106=2,77,0)*IF(AB106=3,17,0)*IF(AA106=4,77,0)*IF(#REF!=5,777,0)*IF(#REF!=6,77777,0*(IF(#REF!=7,0,0)))))</f>
        <v>#REF!</v>
      </c>
      <c r="AL106" s="461" t="e">
        <f>IF($P$4=1,Eurojackpot!B106,0*(IF(AD106=2,77,0)*IF(AC106=3,17,0)*IF(AB106=4,77,0)*IF(AA106=5,777,0)*IF(#REF!=6,77777,0*(IF(Y106=7,0,0)))))</f>
        <v>#REF!</v>
      </c>
    </row>
    <row r="107" spans="1:38" ht="15.75" thickBot="1" x14ac:dyDescent="0.3">
      <c r="A107" s="81">
        <v>44295</v>
      </c>
      <c r="B107" s="252" t="s">
        <v>0</v>
      </c>
      <c r="C107" s="246"/>
      <c r="D107" s="246"/>
      <c r="E107" s="246"/>
      <c r="F107" s="225"/>
      <c r="G107" s="225"/>
      <c r="H107" s="247"/>
      <c r="I107" s="337" t="s">
        <v>1</v>
      </c>
      <c r="J107" s="338"/>
      <c r="K107" s="338"/>
      <c r="L107" s="338"/>
      <c r="M107" s="338"/>
      <c r="N107" s="338"/>
      <c r="O107" s="338"/>
      <c r="P107" s="337" t="s">
        <v>2</v>
      </c>
      <c r="Q107" s="338"/>
      <c r="R107" s="338"/>
      <c r="S107" s="338"/>
      <c r="T107" s="338"/>
      <c r="U107" s="338"/>
      <c r="V107" s="338"/>
      <c r="W107" s="456" t="s">
        <v>9</v>
      </c>
      <c r="X107" s="454" t="s">
        <v>3</v>
      </c>
      <c r="Y107" s="458" t="s">
        <v>4</v>
      </c>
      <c r="Z107" s="487"/>
      <c r="AA107" s="460" t="s">
        <v>166</v>
      </c>
      <c r="AB107" s="460" t="s">
        <v>167</v>
      </c>
      <c r="AC107" s="460" t="s">
        <v>168</v>
      </c>
      <c r="AD107" s="460" t="s">
        <v>169</v>
      </c>
      <c r="AE107" s="460" t="s">
        <v>170</v>
      </c>
      <c r="AF107" s="460" t="s">
        <v>171</v>
      </c>
      <c r="AG107" s="460" t="s">
        <v>172</v>
      </c>
      <c r="AH107" s="460" t="s">
        <v>173</v>
      </c>
      <c r="AI107" s="460" t="s">
        <v>174</v>
      </c>
      <c r="AJ107" s="460" t="s">
        <v>175</v>
      </c>
      <c r="AK107" s="460" t="s">
        <v>176</v>
      </c>
      <c r="AL107" s="460" t="s">
        <v>177</v>
      </c>
    </row>
    <row r="108" spans="1:38" x14ac:dyDescent="0.25">
      <c r="A108" s="44" t="s">
        <v>23</v>
      </c>
      <c r="B108" s="146">
        <f>$B$2</f>
        <v>3</v>
      </c>
      <c r="C108" s="147">
        <f>$C$2</f>
        <v>6</v>
      </c>
      <c r="D108" s="147">
        <f>$D$2</f>
        <v>15</v>
      </c>
      <c r="E108" s="147">
        <f>$E$2</f>
        <v>20</v>
      </c>
      <c r="F108" s="147">
        <f>$F$2</f>
        <v>22</v>
      </c>
      <c r="G108" s="147">
        <f>$G$2</f>
        <v>4</v>
      </c>
      <c r="H108" s="148">
        <f>$H$2</f>
        <v>8</v>
      </c>
      <c r="I108" s="291">
        <v>11</v>
      </c>
      <c r="J108" s="292">
        <v>18</v>
      </c>
      <c r="K108" s="292">
        <v>23</v>
      </c>
      <c r="L108" s="292">
        <v>29</v>
      </c>
      <c r="M108" s="292">
        <v>32</v>
      </c>
      <c r="N108" s="292">
        <v>3</v>
      </c>
      <c r="O108" s="142">
        <v>7</v>
      </c>
      <c r="P108" s="291">
        <f>COUNTIF(I108:N108,3)</f>
        <v>1</v>
      </c>
      <c r="Q108" s="292">
        <f>COUNTIF(I108:N108,6)</f>
        <v>0</v>
      </c>
      <c r="R108" s="292">
        <f>COUNTIF(I108:N108,15)</f>
        <v>0</v>
      </c>
      <c r="S108" s="292">
        <f>COUNTIF(I108:N108,20)</f>
        <v>0</v>
      </c>
      <c r="T108" s="292">
        <f>COUNTIF(I108:N108,22)</f>
        <v>0</v>
      </c>
      <c r="U108" s="292">
        <f>COUNTIF(N108:O108,4)</f>
        <v>0</v>
      </c>
      <c r="V108" s="142">
        <f>COUNTIF(O108:P108,8)</f>
        <v>0</v>
      </c>
      <c r="W108" s="455">
        <f>SUMIF(P108:T108,1)</f>
        <v>1</v>
      </c>
      <c r="X108" s="455">
        <f>SUMIF(U108:V108,1)</f>
        <v>0</v>
      </c>
      <c r="Y108" s="173"/>
      <c r="Z108" s="487"/>
      <c r="AA108" s="461">
        <f>IF(T107=1,5,0*(IF(S107=2,77,0)*IF(R107=3,17,0)*IF(Q107=4,77,0)*IF(P107=5,777,0)*IF(O107=6,77777,0*(IF(N107=7,0,0)))))</f>
        <v>0</v>
      </c>
      <c r="AB108" s="461">
        <f>IF(S108=1,17,0*(IF(T108=2,77,0)*IF(S108=3,17,0)*IF(R108=4,77,0)*IF(Q108=5,777,0)*IF(P108=6,77777,0*(IF(O108=7,0,0)))))</f>
        <v>0</v>
      </c>
      <c r="AC108" s="461">
        <f>IF(R108=1,77,0*(IF(U108=2,77,0)*IF(T108=3,17,0)*IF(S108=4,77,0)*IF(R108=5,777,0)*IF(Q108=6,77777,0*(IF(P108=7,0,0)))))</f>
        <v>0</v>
      </c>
      <c r="AD108" s="461">
        <f>IF(Q108=1,777,0*(IF(V108=2,77,0)*IF(U108=3,17,0)*IF(T108=4,77,0)*IF(S108=5,777,0)*IF(R108=6,77777,0*(IF(Q108=7,0,0)))))</f>
        <v>0</v>
      </c>
      <c r="AE108" s="461">
        <f>IF(P108=1,7777,0*(IF(W108=2,77,0)*IF(V108=3,17,0)*IF(U108=4,77,0)*IF(T108=5,777,0)*IF(S108=6,77777,0*(IF(R108=7,0,0)))))</f>
        <v>7777</v>
      </c>
      <c r="AF108" s="461">
        <f>IF(O108=1,77777,0*(IF(X108=2,77,0)*IF(W108=3,17,0)*IF(V108=4,77,0)*IF(U108=5,777,0)*IF(T108=6,77777,0*(IF(S108=7,0,0)))))</f>
        <v>0</v>
      </c>
      <c r="AG108" s="464">
        <f>IF(N108=1,Y108,0*(IF(T108=2,5,0)*IF(S108=3,17,0)*IF(R108=4,77,0)*IF(Q108=5,777,0)*IF(P108=6,7777,0*(IF(O108=6,77777,0)))))</f>
        <v>0</v>
      </c>
      <c r="AH108" s="461" t="e">
        <f>IF(AA109=1,5,0*(IF(#REF!=2,77,0)*IF(Y108=3,17,0)*IF(X108=4,77,0)*IF(W108=5,777,0)*IF(V108=6,77777,0*(IF(U108=7,0,0)))))</f>
        <v>#REF!</v>
      </c>
      <c r="AI108" s="461" t="e">
        <f>IF(#REF!=1,17,0*(IF(AA109=2,77,0)*IF(#REF!=3,17,0)*IF(Y108=4,77,0)*IF(X108=5,777,0)*IF(W108=6,77777,0*(IF(V108=7,0,0)))))</f>
        <v>#REF!</v>
      </c>
      <c r="AJ108" s="461" t="e">
        <f>IF(Y108=1,77,0*(IF(AB108=2,77,0)*IF(AA109=3,17,0)*IF(#REF!=4,77,0)*IF(Y108=5,777,0)*IF(X108=6,77777,0*(IF(W108=7,0,0)))))</f>
        <v>#REF!</v>
      </c>
      <c r="AK108" s="461" t="e">
        <f>IF(X108=1,777,0*(IF(AC108=2,77,0)*IF(AB108=3,17,0)*IF(AA109=4,77,0)*IF(#REF!=5,777,0)*IF(Y108=6,77777,0*(IF(X108=7,0,0)))))</f>
        <v>#REF!</v>
      </c>
      <c r="AL108" s="461" t="e">
        <f>IF($P$4=1,Eurojackpot!B108,0*(IF(AD108=2,77,0)*IF(AC108=3,17,0)*IF(AB108=4,77,0)*IF(AA109=5,777,0)*IF(#REF!=6,77777,0*(IF(Y108=7,0,0)))))</f>
        <v>#REF!</v>
      </c>
    </row>
    <row r="109" spans="1:38" x14ac:dyDescent="0.25">
      <c r="A109" s="44" t="s">
        <v>24</v>
      </c>
      <c r="B109" s="149">
        <f>$B$3</f>
        <v>15</v>
      </c>
      <c r="C109" s="139">
        <f>$C$3</f>
        <v>17</v>
      </c>
      <c r="D109" s="139">
        <f>$D$3</f>
        <v>27</v>
      </c>
      <c r="E109" s="139">
        <f>$E$3</f>
        <v>33</v>
      </c>
      <c r="F109" s="139">
        <f>$F$3</f>
        <v>50</v>
      </c>
      <c r="G109" s="139">
        <f>$G$3</f>
        <v>1</v>
      </c>
      <c r="H109" s="150">
        <f>$H$3</f>
        <v>2</v>
      </c>
      <c r="I109" s="8">
        <f>$I$108</f>
        <v>11</v>
      </c>
      <c r="J109" s="1">
        <f>$J$108</f>
        <v>18</v>
      </c>
      <c r="K109" s="1">
        <f>$K$108</f>
        <v>23</v>
      </c>
      <c r="L109" s="1">
        <f>$L$108</f>
        <v>29</v>
      </c>
      <c r="M109" s="1">
        <f>$M$108</f>
        <v>32</v>
      </c>
      <c r="N109" s="1">
        <f>$N$108</f>
        <v>3</v>
      </c>
      <c r="O109" s="126">
        <f>$O$108</f>
        <v>7</v>
      </c>
      <c r="P109" s="8">
        <f>COUNTIF(I109:N109,15)</f>
        <v>0</v>
      </c>
      <c r="Q109" s="1">
        <f>COUNTIF(I109:N109,17)</f>
        <v>0</v>
      </c>
      <c r="R109" s="1">
        <f>COUNTIF(I109:N109,27)</f>
        <v>0</v>
      </c>
      <c r="S109" s="1">
        <f>COUNTIF(I109:N109,33)</f>
        <v>0</v>
      </c>
      <c r="T109" s="1">
        <f>COUNTIF(I109:N109,50)</f>
        <v>0</v>
      </c>
      <c r="U109" s="1">
        <f>COUNTIF(N109:O109,1)</f>
        <v>0</v>
      </c>
      <c r="V109" s="126">
        <f>COUNTIF(O109:P109,2)</f>
        <v>0</v>
      </c>
      <c r="W109" s="160">
        <f t="shared" ref="W109:W113" si="62">SUMIF(P109:T109,1)</f>
        <v>0</v>
      </c>
      <c r="X109" s="160">
        <f t="shared" ref="X109:X113" si="63">SUMIF(U109:V109,1)</f>
        <v>0</v>
      </c>
      <c r="Y109" s="173"/>
      <c r="Z109" s="487"/>
      <c r="AA109" s="461">
        <f>IF(T108=1,5,0*(IF(S108=2,77,0)*IF(R108=3,17,0)*IF(Q108=4,77,0)*IF(P108=5,777,0)*IF(O108=6,77777,0*(IF(N108=7,0,0)))))</f>
        <v>0</v>
      </c>
      <c r="AB109" s="461">
        <f t="shared" ref="AB109" si="64">IF(U108=1,5,0*(IF(T108=2,77,0)*IF(S108=3,17,0)*IF(R108=4,77,0)*IF(Q108=5,777,0)*IF(P108=6,77777,0*(IF(O108=7,0,0)))))</f>
        <v>0</v>
      </c>
      <c r="AC109" s="461">
        <f t="shared" ref="AC109" si="65">IF(V108=1,5,0*(IF(U108=2,77,0)*IF(T108=3,17,0)*IF(S108=4,77,0)*IF(R108=5,777,0)*IF(Q108=6,77777,0*(IF(P108=7,0,0)))))</f>
        <v>0</v>
      </c>
      <c r="AD109" s="461">
        <f t="shared" ref="AD109" si="66">IF(W108=1,5,0*(IF(V108=2,77,0)*IF(U108=3,17,0)*IF(T108=4,77,0)*IF(S108=5,777,0)*IF(R108=6,77777,0*(IF(Q108=7,0,0)))))</f>
        <v>5</v>
      </c>
      <c r="AE109" s="461">
        <f t="shared" ref="AE109" si="67">IF(X108=1,5,0*(IF(W108=2,77,0)*IF(V108=3,17,0)*IF(U108=4,77,0)*IF(T108=5,777,0)*IF(S108=6,77777,0*(IF(R108=7,0,0)))))</f>
        <v>0</v>
      </c>
      <c r="AF109" s="461">
        <f t="shared" ref="AF109" si="68">IF(Y108=1,5,0*(IF(X108=2,77,0)*IF(W108=3,17,0)*IF(V108=4,77,0)*IF(U108=5,777,0)*IF(T108=6,77777,0*(IF(S108=7,0,0)))))</f>
        <v>0</v>
      </c>
      <c r="AG109" s="461">
        <f t="shared" ref="AG109" si="69">IF(Z108=1,5,0*(IF(Y108=2,77,0)*IF(X108=3,17,0)*IF(W108=4,77,0)*IF(V108=5,777,0)*IF(U108=6,77777,0*(IF(T108=7,0,0)))))</f>
        <v>0</v>
      </c>
      <c r="AH109" s="461">
        <f t="shared" ref="AH109" si="70">IF(AA108=1,5,0*(IF(Z108=2,77,0)*IF(Y108=3,17,0)*IF(X108=4,77,0)*IF(W108=5,777,0)*IF(V108=6,77777,0*(IF(U108=7,0,0)))))</f>
        <v>0</v>
      </c>
      <c r="AI109" s="461">
        <f t="shared" ref="AI109" si="71">IF(AB108=1,5,0*(IF(AA108=2,77,0)*IF(Z108=3,17,0)*IF(Y108=4,77,0)*IF(X108=5,777,0)*IF(W108=6,77777,0*(IF(V108=7,0,0)))))</f>
        <v>0</v>
      </c>
      <c r="AJ109" s="461">
        <f t="shared" ref="AJ109" si="72">IF(AC108=1,5,0*(IF(AB108=2,77,0)*IF(AA108=3,17,0)*IF(Z108=4,77,0)*IF(Y108=5,777,0)*IF(X108=6,77777,0*(IF(W108=7,0,0)))))</f>
        <v>0</v>
      </c>
      <c r="AK109" s="461">
        <f t="shared" ref="AK109" si="73">IF(AD108=1,5,0*(IF(AC108=2,77,0)*IF(AB108=3,17,0)*IF(AA108=4,77,0)*IF(Z108=5,777,0)*IF(Y108=6,77777,0*(IF(X108=7,0,0)))))</f>
        <v>0</v>
      </c>
      <c r="AL109" s="461">
        <f t="shared" ref="AL109" si="74">IF(AE108=1,5,0*(IF(AD108=2,77,0)*IF(AC108=3,17,0)*IF(AB108=4,77,0)*IF(AA108=5,777,0)*IF(Z108=6,77777,0*(IF(Y108=7,0,0)))))</f>
        <v>0</v>
      </c>
    </row>
    <row r="110" spans="1:38" x14ac:dyDescent="0.25">
      <c r="A110" s="44" t="s">
        <v>25</v>
      </c>
      <c r="B110" s="149">
        <f>$B$4</f>
        <v>7</v>
      </c>
      <c r="C110" s="139">
        <f>$C$4</f>
        <v>8</v>
      </c>
      <c r="D110" s="139">
        <f>$D$4</f>
        <v>28</v>
      </c>
      <c r="E110" s="139">
        <f>$E$4</f>
        <v>34</v>
      </c>
      <c r="F110" s="139">
        <f>$F$4</f>
        <v>39</v>
      </c>
      <c r="G110" s="139">
        <f>$G$4</f>
        <v>4</v>
      </c>
      <c r="H110" s="150">
        <f>$H$4</f>
        <v>10</v>
      </c>
      <c r="I110" s="8">
        <f>$I$108</f>
        <v>11</v>
      </c>
      <c r="J110" s="1">
        <f>$J$108</f>
        <v>18</v>
      </c>
      <c r="K110" s="1">
        <f>$K$108</f>
        <v>23</v>
      </c>
      <c r="L110" s="1">
        <f>$L$108</f>
        <v>29</v>
      </c>
      <c r="M110" s="1">
        <f>$M$108</f>
        <v>32</v>
      </c>
      <c r="N110" s="1">
        <f>$N$108</f>
        <v>3</v>
      </c>
      <c r="O110" s="126">
        <f>$O$108</f>
        <v>7</v>
      </c>
      <c r="P110" s="8">
        <f>COUNTIF(I110:N110,7)</f>
        <v>0</v>
      </c>
      <c r="Q110" s="1">
        <f t="shared" ref="Q110" si="75">COUNTIF(I110:N110,8)</f>
        <v>0</v>
      </c>
      <c r="R110" s="1">
        <f>COUNTIF(I110:N110,28)</f>
        <v>0</v>
      </c>
      <c r="S110" s="1">
        <f>COUNTIF(I110:N110,34)</f>
        <v>0</v>
      </c>
      <c r="T110" s="1">
        <f>COUNTIF(I110:N110,39)</f>
        <v>0</v>
      </c>
      <c r="U110" s="1">
        <f t="shared" ref="U110:U111" si="76">COUNTIF(N110:O110,4)</f>
        <v>0</v>
      </c>
      <c r="V110" s="126">
        <f>COUNTIF(O110:P110,10)</f>
        <v>0</v>
      </c>
      <c r="W110" s="160">
        <f t="shared" si="62"/>
        <v>0</v>
      </c>
      <c r="X110" s="160">
        <f t="shared" si="63"/>
        <v>0</v>
      </c>
      <c r="Y110" s="173"/>
      <c r="Z110" s="487"/>
      <c r="AA110" s="461">
        <f>IF(T110=1,5,0*(IF(S110=2,77,0)*IF(R110=3,17,0)*IF(Q110=4,77,0)*IF(P110=5,777,0)*IF(O110=6,77777,0*(IF(N110=7,0,0)))))</f>
        <v>0</v>
      </c>
      <c r="AB110" s="461">
        <f>IF(S110=1,17,0*(IF(T110=2,77,0)*IF(S110=3,17,0)*IF(R110=4,77,0)*IF(Q110=5,777,0)*IF(P110=6,77777,0*(IF(O110=7,0,0)))))</f>
        <v>0</v>
      </c>
      <c r="AC110" s="461">
        <f>IF(R110=1,77,0*(IF(U110=2,77,0)*IF(T110=3,17,0)*IF(S110=4,77,0)*IF(R110=5,777,0)*IF(Q110=6,77777,0*(IF(P110=7,0,0)))))</f>
        <v>0</v>
      </c>
      <c r="AD110" s="461">
        <f>IF(Q110=1,777,0*(IF(V110=2,77,0)*IF(U110=3,17,0)*IF(T110=4,77,0)*IF(S110=5,777,0)*IF(R110=6,77777,0*(IF(Q110=7,0,0)))))</f>
        <v>0</v>
      </c>
      <c r="AE110" s="461">
        <f>IF(P110=1,7777,0*(IF(W110=2,77,0)*IF(V110=3,17,0)*IF(U110=4,77,0)*IF(T110=5,777,0)*IF(S110=6,77777,0*(IF(R110=7,0,0)))))</f>
        <v>0</v>
      </c>
      <c r="AF110" s="461">
        <f>IF(O110=1,77777,0*(IF(X110=2,77,0)*IF(W110=3,17,0)*IF(V110=4,77,0)*IF(U110=5,777,0)*IF(T110=6,77777,0*(IF(S110=7,0,0)))))</f>
        <v>0</v>
      </c>
      <c r="AG110" s="464">
        <f>IF(N110=1,Y110,0*(IF(T110=2,5,0)*IF(S110=3,17,0)*IF(R110=4,77,0)*IF(Q110=5,777,0)*IF(P110=6,7777,0*(IF(O110=6,77777,0)))))</f>
        <v>0</v>
      </c>
      <c r="AH110" s="461" t="e">
        <f>IF(AA110=1,5,0*(IF(#REF!=2,77,0)*IF(Y110=3,17,0)*IF(X110=4,77,0)*IF(W110=5,777,0)*IF(V110=6,77777,0*(IF(U110=7,0,0)))))</f>
        <v>#REF!</v>
      </c>
      <c r="AI110" s="461" t="e">
        <f>IF(#REF!=1,17,0*(IF(AA110=2,77,0)*IF(#REF!=3,17,0)*IF(Y110=4,77,0)*IF(X110=5,777,0)*IF(W110=6,77777,0*(IF(V110=7,0,0)))))</f>
        <v>#REF!</v>
      </c>
      <c r="AJ110" s="461" t="e">
        <f>IF(Y110=1,77,0*(IF(AB110=2,77,0)*IF(AA110=3,17,0)*IF(#REF!=4,77,0)*IF(Y110=5,777,0)*IF(X110=6,77777,0*(IF(W110=7,0,0)))))</f>
        <v>#REF!</v>
      </c>
      <c r="AK110" s="461" t="e">
        <f>IF(X110=1,777,0*(IF(AC110=2,77,0)*IF(AB110=3,17,0)*IF(AA110=4,77,0)*IF(#REF!=5,777,0)*IF(Y110=6,77777,0*(IF(X110=7,0,0)))))</f>
        <v>#REF!</v>
      </c>
      <c r="AL110" s="461" t="e">
        <f>IF($P$4=1,Eurojackpot!B110,0*(IF(AD110=2,77,0)*IF(AC110=3,17,0)*IF(AB110=4,77,0)*IF(AA110=5,777,0)*IF(#REF!=6,77777,0*(IF(Y110=7,0,0)))))</f>
        <v>#REF!</v>
      </c>
    </row>
    <row r="111" spans="1:38" x14ac:dyDescent="0.25">
      <c r="A111" s="44" t="s">
        <v>26</v>
      </c>
      <c r="B111" s="149">
        <f>$B$5</f>
        <v>1</v>
      </c>
      <c r="C111" s="139">
        <f>$C$5</f>
        <v>6</v>
      </c>
      <c r="D111" s="139">
        <f>$D$5</f>
        <v>19</v>
      </c>
      <c r="E111" s="139">
        <f>$E$5</f>
        <v>38</v>
      </c>
      <c r="F111" s="139">
        <f>$F$5</f>
        <v>40</v>
      </c>
      <c r="G111" s="139">
        <f>$G$5</f>
        <v>4</v>
      </c>
      <c r="H111" s="150">
        <f>$H$5</f>
        <v>5</v>
      </c>
      <c r="I111" s="8">
        <f>$I$108</f>
        <v>11</v>
      </c>
      <c r="J111" s="1">
        <f>$J$108</f>
        <v>18</v>
      </c>
      <c r="K111" s="1">
        <f>$K$108</f>
        <v>23</v>
      </c>
      <c r="L111" s="1">
        <f>$L$108</f>
        <v>29</v>
      </c>
      <c r="M111" s="1">
        <f>$M$108</f>
        <v>32</v>
      </c>
      <c r="N111" s="1">
        <f>$N$108</f>
        <v>3</v>
      </c>
      <c r="O111" s="126">
        <f>$O$108</f>
        <v>7</v>
      </c>
      <c r="P111" s="8">
        <f>COUNTIF(I111:N111,1)</f>
        <v>0</v>
      </c>
      <c r="Q111" s="1">
        <f>COUNTIF(I111:N111,6)</f>
        <v>0</v>
      </c>
      <c r="R111" s="1">
        <f>COUNTIF(I111:N111,19)</f>
        <v>0</v>
      </c>
      <c r="S111" s="1">
        <f>COUNTIF(I111:N111,38)</f>
        <v>0</v>
      </c>
      <c r="T111" s="1">
        <f>COUNTIF(I111:N111,40)</f>
        <v>0</v>
      </c>
      <c r="U111" s="1">
        <f t="shared" si="76"/>
        <v>0</v>
      </c>
      <c r="V111" s="126">
        <f>COUNTIF(O111:P111,5)</f>
        <v>0</v>
      </c>
      <c r="W111" s="160">
        <f t="shared" si="62"/>
        <v>0</v>
      </c>
      <c r="X111" s="160">
        <f t="shared" si="63"/>
        <v>0</v>
      </c>
      <c r="Y111" s="173"/>
      <c r="Z111" s="487"/>
      <c r="AA111" s="461">
        <f>IF(T112=1,5,0*(IF(S112=2,77,0)*IF(R112=3,17,0)*IF(Q112=4,77,0)*IF(P112=5,777,0)*IF(O112=6,77777,0*(IF(N112=7,0,0)))))</f>
        <v>0</v>
      </c>
      <c r="AB111" s="461">
        <f>IF(S112=1,17,0*(IF(T112=2,77,0)*IF(S112=3,17,0)*IF(R112=4,77,0)*IF(Q112=5,777,0)*IF(P112=6,77777,0*(IF(O112=7,0,0)))))</f>
        <v>17</v>
      </c>
      <c r="AC111" s="461">
        <f>IF(R112=1,77,0*(IF(U112=2,77,0)*IF(T112=3,17,0)*IF(S112=4,77,0)*IF(R112=5,777,0)*IF(Q112=6,77777,0*(IF(P112=7,0,0)))))</f>
        <v>0</v>
      </c>
      <c r="AD111" s="461">
        <f>IF(Q112=1,777,0*(IF(V112=2,77,0)*IF(U112=3,17,0)*IF(T112=4,77,0)*IF(S112=5,777,0)*IF(R112=6,77777,0*(IF(Q112=7,0,0)))))</f>
        <v>0</v>
      </c>
      <c r="AE111" s="461">
        <f>IF(P112=1,7777,0*(IF(W112=2,77,0)*IF(V112=3,17,0)*IF(U112=4,77,0)*IF(T112=5,777,0)*IF(S112=6,77777,0*(IF(R112=7,0,0)))))</f>
        <v>0</v>
      </c>
      <c r="AF111" s="461">
        <f>IF(O112=1,77777,0*(IF(X112=2,77,0)*IF(W112=3,17,0)*IF(V112=4,77,0)*IF(U112=5,777,0)*IF(T112=6,77777,0*(IF(S112=7,0,0)))))</f>
        <v>0</v>
      </c>
      <c r="AG111" s="464">
        <f>IF(N112=1,Y112,0*(IF(T112=2,5,0)*IF(S112=3,17,0)*IF(R112=4,77,0)*IF(Q112=5,777,0)*IF(P112=6,7777,0*(IF(O112=6,77777,0)))))</f>
        <v>0</v>
      </c>
      <c r="AH111" s="461" t="e">
        <f>IF(AA111=1,5,0*(IF(#REF!=2,77,0)*IF(Y112=3,17,0)*IF(X112=4,77,0)*IF(W112=5,777,0)*IF(V112=6,77777,0*(IF(U112=7,0,0)))))</f>
        <v>#REF!</v>
      </c>
      <c r="AI111" s="461" t="e">
        <f>IF(#REF!=1,17,0*(IF(AA111=2,77,0)*IF(#REF!=3,17,0)*IF(Y112=4,77,0)*IF(X112=5,777,0)*IF(W112=6,77777,0*(IF(V112=7,0,0)))))</f>
        <v>#REF!</v>
      </c>
      <c r="AJ111" s="461" t="e">
        <f>IF(Y112=1,77,0*(IF(AB111=2,77,0)*IF(AA111=3,17,0)*IF(#REF!=4,77,0)*IF(Y112=5,777,0)*IF(X112=6,77777,0*(IF(W112=7,0,0)))))</f>
        <v>#REF!</v>
      </c>
      <c r="AK111" s="461" t="e">
        <f>IF(X112=1,777,0*(IF(AC111=2,77,0)*IF(AB111=3,17,0)*IF(AA111=4,77,0)*IF(#REF!=5,777,0)*IF(Y112=6,77777,0*(IF(X112=7,0,0)))))</f>
        <v>#REF!</v>
      </c>
      <c r="AL111" s="461" t="e">
        <f>IF($P$4=1,Eurojackpot!B111,0*(IF(AD111=2,77,0)*IF(AC111=3,17,0)*IF(AB111=4,77,0)*IF(AA111=5,777,0)*IF(#REF!=6,77777,0*(IF(Y111=7,0,0)))))</f>
        <v>#REF!</v>
      </c>
    </row>
    <row r="112" spans="1:38" x14ac:dyDescent="0.25">
      <c r="A112" s="44" t="s">
        <v>27</v>
      </c>
      <c r="B112" s="149">
        <f>$B$6</f>
        <v>10</v>
      </c>
      <c r="C112" s="139">
        <f>$C$6</f>
        <v>25</v>
      </c>
      <c r="D112" s="139">
        <f>$D$6</f>
        <v>26</v>
      </c>
      <c r="E112" s="139">
        <f>$E$6</f>
        <v>29</v>
      </c>
      <c r="F112" s="139">
        <f>$F$6</f>
        <v>35</v>
      </c>
      <c r="G112" s="139">
        <f>$G$6</f>
        <v>6</v>
      </c>
      <c r="H112" s="150">
        <f>$H$6</f>
        <v>9</v>
      </c>
      <c r="I112" s="8">
        <f>$I$108</f>
        <v>11</v>
      </c>
      <c r="J112" s="1">
        <f>$J$108</f>
        <v>18</v>
      </c>
      <c r="K112" s="1">
        <f>$K$108</f>
        <v>23</v>
      </c>
      <c r="L112" s="1">
        <f>$L$108</f>
        <v>29</v>
      </c>
      <c r="M112" s="1">
        <f>$M$108</f>
        <v>32</v>
      </c>
      <c r="N112" s="1">
        <f>$N$108</f>
        <v>3</v>
      </c>
      <c r="O112" s="126">
        <f>$O$108</f>
        <v>7</v>
      </c>
      <c r="P112" s="8">
        <f>COUNTIF(I112:N112,10)</f>
        <v>0</v>
      </c>
      <c r="Q112" s="1">
        <f>COUNTIF(I112:N112,25)</f>
        <v>0</v>
      </c>
      <c r="R112" s="1">
        <f>COUNTIF(I112:N112,26)</f>
        <v>0</v>
      </c>
      <c r="S112" s="1">
        <f>COUNTIF(I112:N112,29)</f>
        <v>1</v>
      </c>
      <c r="T112" s="1">
        <f>COUNTIF(I112:N112,35)</f>
        <v>0</v>
      </c>
      <c r="U112" s="1">
        <f>COUNTIF(N112:O112,6)</f>
        <v>0</v>
      </c>
      <c r="V112" s="126">
        <f>COUNTIF(O112:P112,9)</f>
        <v>0</v>
      </c>
      <c r="W112" s="160">
        <f t="shared" si="62"/>
        <v>1</v>
      </c>
      <c r="X112" s="160">
        <f t="shared" si="63"/>
        <v>0</v>
      </c>
      <c r="Y112" s="173"/>
      <c r="Z112" s="487"/>
      <c r="AA112" s="461" t="e">
        <f>IF(#REF!=1,5,0*(IF(#REF!=2,77,0)*IF(#REF!=3,17,0)*IF(#REF!=4,77,0)*IF(#REF!=5,777,0)*IF(#REF!=6,77777,0*(IF(#REF!=7,0,0)))))</f>
        <v>#REF!</v>
      </c>
      <c r="AB112" s="461" t="e">
        <f>IF(#REF!=1,17,0*(IF(#REF!=2,77,0)*IF(#REF!=3,17,0)*IF(#REF!=4,77,0)*IF(#REF!=5,777,0)*IF(#REF!=6,77777,0*(IF(#REF!=7,0,0)))))</f>
        <v>#REF!</v>
      </c>
      <c r="AC112" s="461" t="e">
        <f>IF(#REF!=1,77,0*(IF(#REF!=2,77,0)*IF(#REF!=3,17,0)*IF(#REF!=4,77,0)*IF(#REF!=5,777,0)*IF(#REF!=6,77777,0*(IF(#REF!=7,0,0)))))</f>
        <v>#REF!</v>
      </c>
      <c r="AD112" s="461" t="e">
        <f>IF(#REF!=1,777,0*(IF(#REF!=2,77,0)*IF(#REF!=3,17,0)*IF(#REF!=4,77,0)*IF(#REF!=5,777,0)*IF(#REF!=6,77777,0*(IF(#REF!=7,0,0)))))</f>
        <v>#REF!</v>
      </c>
      <c r="AE112" s="461" t="e">
        <f>IF(#REF!=1,7777,0*(IF(#REF!=2,77,0)*IF(#REF!=3,17,0)*IF(#REF!=4,77,0)*IF(#REF!=5,777,0)*IF(#REF!=6,77777,0*(IF(#REF!=7,0,0)))))</f>
        <v>#REF!</v>
      </c>
      <c r="AF112" s="461" t="e">
        <f>IF(#REF!=1,77777,0*(IF(#REF!=2,77,0)*IF(#REF!=3,17,0)*IF(#REF!=4,77,0)*IF(#REF!=5,777,0)*IF(#REF!=6,77777,0*(IF(#REF!=7,0,0)))))</f>
        <v>#REF!</v>
      </c>
      <c r="AG112" s="464" t="e">
        <f>IF(#REF!=1,#REF!,0*(IF(#REF!=2,5,0)*IF(#REF!=3,17,0)*IF(#REF!=4,77,0)*IF(#REF!=5,777,0)*IF(#REF!=6,7777,0*(IF(#REF!=6,77777,0)))))</f>
        <v>#REF!</v>
      </c>
      <c r="AH112" s="461" t="e">
        <f>IF(AA112=1,5,0*(IF(#REF!=2,77,0)*IF(#REF!=3,17,0)*IF(#REF!=4,77,0)*IF(#REF!=5,777,0)*IF(#REF!=6,77777,0*(IF(#REF!=7,0,0)))))</f>
        <v>#REF!</v>
      </c>
      <c r="AI112" s="461" t="e">
        <f>IF(#REF!=1,17,0*(IF(AA112=2,77,0)*IF(#REF!=3,17,0)*IF(#REF!=4,77,0)*IF(#REF!=5,777,0)*IF(#REF!=6,77777,0*(IF(#REF!=7,0,0)))))</f>
        <v>#REF!</v>
      </c>
      <c r="AJ112" s="461" t="e">
        <f>IF(#REF!=1,77,0*(IF(AB112=2,77,0)*IF(AA112=3,17,0)*IF(#REF!=4,77,0)*IF(#REF!=5,777,0)*IF(#REF!=6,77777,0*(IF(#REF!=7,0,0)))))</f>
        <v>#REF!</v>
      </c>
      <c r="AK112" s="461" t="e">
        <f>IF(#REF!=1,777,0*(IF(AC112=2,77,0)*IF(AB112=3,17,0)*IF(AA112=4,77,0)*IF(#REF!=5,777,0)*IF(#REF!=6,77777,0*(IF(#REF!=7,0,0)))))</f>
        <v>#REF!</v>
      </c>
      <c r="AL112" s="461" t="e">
        <f>IF($P$4=1,Eurojackpot!B112,0*(IF(AD112=2,77,0)*IF(AC112=3,17,0)*IF(AB112=4,77,0)*IF(AA112=5,777,0)*IF(#REF!=6,77777,0*(IF(Y112=7,0,0)))))</f>
        <v>#REF!</v>
      </c>
    </row>
    <row r="113" spans="1:38" ht="15.75" thickBot="1" x14ac:dyDescent="0.3">
      <c r="A113" s="44" t="s">
        <v>28</v>
      </c>
      <c r="B113" s="149">
        <f>$B$7</f>
        <v>8</v>
      </c>
      <c r="C113" s="139">
        <f>$C$7</f>
        <v>33</v>
      </c>
      <c r="D113" s="139">
        <f>$D$7</f>
        <v>35</v>
      </c>
      <c r="E113" s="139">
        <f>$E$7</f>
        <v>36</v>
      </c>
      <c r="F113" s="139">
        <f>$F$7</f>
        <v>37</v>
      </c>
      <c r="G113" s="139">
        <f>$G$7</f>
        <v>3</v>
      </c>
      <c r="H113" s="150">
        <f>$H$7</f>
        <v>7</v>
      </c>
      <c r="I113" s="8">
        <f>$I$108</f>
        <v>11</v>
      </c>
      <c r="J113" s="1">
        <f>$J$108</f>
        <v>18</v>
      </c>
      <c r="K113" s="1">
        <f>$K$108</f>
        <v>23</v>
      </c>
      <c r="L113" s="1">
        <f>$L$108</f>
        <v>29</v>
      </c>
      <c r="M113" s="1">
        <f>$M$108</f>
        <v>32</v>
      </c>
      <c r="N113" s="1">
        <f>$N$108</f>
        <v>3</v>
      </c>
      <c r="O113" s="126">
        <f>$O$108</f>
        <v>7</v>
      </c>
      <c r="P113" s="8">
        <f>COUNTIF(I113:N113,8)</f>
        <v>0</v>
      </c>
      <c r="Q113" s="1">
        <f>COUNTIF(I113:N113,33)</f>
        <v>0</v>
      </c>
      <c r="R113" s="1">
        <f>COUNTIF(I113:N113,35)</f>
        <v>0</v>
      </c>
      <c r="S113" s="1">
        <f>COUNTIF(I113:N113,36)</f>
        <v>0</v>
      </c>
      <c r="T113" s="1">
        <f>COUNTIF(I113:N113,37)</f>
        <v>0</v>
      </c>
      <c r="U113" s="1">
        <f>COUNTIF(N113:O113,3)</f>
        <v>1</v>
      </c>
      <c r="V113" s="126">
        <f>COUNTIF(O113:P113,7)</f>
        <v>1</v>
      </c>
      <c r="W113" s="160">
        <f t="shared" si="62"/>
        <v>0</v>
      </c>
      <c r="X113" s="160">
        <f t="shared" si="63"/>
        <v>2</v>
      </c>
      <c r="Y113" s="305"/>
      <c r="Z113" s="488"/>
      <c r="AA113" s="463" t="e">
        <f>IF(#REF!=1,5,0*(IF(#REF!=2,77,0)*IF(#REF!=3,17,0)*IF(#REF!=4,77,0)*IF(#REF!=5,777,0)*IF(#REF!=6,77777,0*(IF(#REF!=7,0,0)))))</f>
        <v>#REF!</v>
      </c>
      <c r="AB113" s="463" t="e">
        <f>IF(#REF!=1,17,0*(IF(#REF!=2,77,0)*IF(#REF!=3,17,0)*IF(#REF!=4,77,0)*IF(#REF!=5,777,0)*IF(#REF!=6,77777,0*(IF(#REF!=7,0,0)))))</f>
        <v>#REF!</v>
      </c>
      <c r="AC113" s="463" t="e">
        <f>IF(#REF!=1,77,0*(IF(#REF!=2,77,0)*IF(#REF!=3,17,0)*IF(#REF!=4,77,0)*IF(#REF!=5,777,0)*IF(#REF!=6,77777,0*(IF(#REF!=7,0,0)))))</f>
        <v>#REF!</v>
      </c>
      <c r="AD113" s="463" t="e">
        <f>IF(#REF!=1,777,0*(IF(#REF!=2,77,0)*IF(#REF!=3,17,0)*IF(#REF!=4,77,0)*IF(#REF!=5,777,0)*IF(#REF!=6,77777,0*(IF(#REF!=7,0,0)))))</f>
        <v>#REF!</v>
      </c>
      <c r="AE113" s="463" t="e">
        <f>IF(#REF!=1,7777,0*(IF(#REF!=2,77,0)*IF(#REF!=3,17,0)*IF(#REF!=4,77,0)*IF(#REF!=5,777,0)*IF(#REF!=6,77777,0*(IF(#REF!=7,0,0)))))</f>
        <v>#REF!</v>
      </c>
      <c r="AF113" s="463" t="e">
        <f>IF(#REF!=1,77777,0*(IF(#REF!=2,77,0)*IF(#REF!=3,17,0)*IF(#REF!=4,77,0)*IF(#REF!=5,777,0)*IF(#REF!=6,77777,0*(IF(#REF!=7,0,0)))))</f>
        <v>#REF!</v>
      </c>
      <c r="AG113" s="465" t="e">
        <f>IF(#REF!=1,#REF!,0*(IF(#REF!=2,5,0)*IF(#REF!=3,17,0)*IF(#REF!=4,77,0)*IF(#REF!=5,777,0)*IF(#REF!=6,7777,0*(IF(#REF!=6,77777,0)))))</f>
        <v>#REF!</v>
      </c>
      <c r="AH113" s="463" t="e">
        <f>IF(AA113=1,5,0*(IF(#REF!=2,77,0)*IF(#REF!=3,17,0)*IF(#REF!=4,77,0)*IF(#REF!=5,777,0)*IF(#REF!=6,77777,0*(IF(#REF!=7,0,0)))))</f>
        <v>#REF!</v>
      </c>
      <c r="AI113" s="463" t="e">
        <f>IF(#REF!=1,17,0*(IF(AA113=2,77,0)*IF(#REF!=3,17,0)*IF(#REF!=4,77,0)*IF(#REF!=5,777,0)*IF(#REF!=6,77777,0*(IF(#REF!=7,0,0)))))</f>
        <v>#REF!</v>
      </c>
      <c r="AJ113" s="463" t="e">
        <f>IF(#REF!=1,77,0*(IF(AB113=2,77,0)*IF(AA113=3,17,0)*IF(#REF!=4,77,0)*IF(#REF!=5,777,0)*IF(#REF!=6,77777,0*(IF(#REF!=7,0,0)))))</f>
        <v>#REF!</v>
      </c>
      <c r="AK113" s="463" t="e">
        <f>IF(#REF!=1,777,0*(IF(AC113=2,77,0)*IF(AB113=3,17,0)*IF(AA113=4,77,0)*IF(#REF!=5,777,0)*IF(#REF!=6,77777,0*(IF(#REF!=7,0,0)))))</f>
        <v>#REF!</v>
      </c>
      <c r="AL113" s="461" t="e">
        <f>IF($P$4=1,Eurojackpot!B113,0*(IF(AD113=2,77,0)*IF(AC113=3,17,0)*IF(AB113=4,77,0)*IF(AA113=5,777,0)*IF(#REF!=6,77777,0*(IF(Y113=7,0,0)))))</f>
        <v>#REF!</v>
      </c>
    </row>
    <row r="114" spans="1:38" x14ac:dyDescent="0.25">
      <c r="L114" s="451"/>
      <c r="M114" s="451"/>
      <c r="N114" s="451"/>
      <c r="O114" s="451"/>
      <c r="P114" s="451"/>
      <c r="Q114" s="451"/>
      <c r="R114" s="451"/>
      <c r="S114" s="451"/>
      <c r="T114" s="451"/>
      <c r="U114" s="451"/>
      <c r="V114" s="451"/>
      <c r="W114" s="451"/>
      <c r="X114" s="451"/>
      <c r="Y114" s="453"/>
      <c r="Z114" s="489"/>
      <c r="AA114" s="451"/>
      <c r="AB114" s="451"/>
      <c r="AC114" s="451"/>
      <c r="AD114" s="451"/>
      <c r="AE114" s="451"/>
      <c r="AF114" s="451"/>
      <c r="AG114" s="451"/>
      <c r="AH114" s="451"/>
      <c r="AI114" s="451"/>
      <c r="AJ114" s="451"/>
      <c r="AK114" s="451"/>
      <c r="AL114" s="451"/>
    </row>
    <row r="115" spans="1:38" x14ac:dyDescent="0.25">
      <c r="L115" s="451"/>
      <c r="M115" s="451"/>
      <c r="N115" s="451"/>
      <c r="O115" s="451"/>
      <c r="P115" s="451"/>
      <c r="Q115" s="451"/>
      <c r="R115" s="451"/>
      <c r="S115" s="451"/>
      <c r="T115" s="451"/>
      <c r="U115" s="451"/>
      <c r="V115" s="451"/>
      <c r="W115" s="451"/>
      <c r="X115" s="451"/>
      <c r="Y115" s="453"/>
      <c r="Z115" s="489"/>
      <c r="AA115" s="451"/>
      <c r="AB115" s="451"/>
      <c r="AC115" s="451"/>
      <c r="AD115" s="451"/>
      <c r="AE115" s="451"/>
      <c r="AF115" s="451"/>
      <c r="AG115" s="451"/>
      <c r="AH115" s="451"/>
      <c r="AI115" s="451"/>
      <c r="AJ115" s="451"/>
      <c r="AK115" s="451"/>
      <c r="AL115" s="451"/>
    </row>
    <row r="116" spans="1:38" x14ac:dyDescent="0.25">
      <c r="L116" s="451"/>
      <c r="M116" s="451"/>
      <c r="N116" s="451"/>
      <c r="O116" s="451"/>
      <c r="P116" s="451"/>
      <c r="Q116" s="451"/>
      <c r="R116" s="451"/>
      <c r="S116" s="451"/>
      <c r="T116" s="451"/>
      <c r="U116" s="451"/>
      <c r="V116" s="451"/>
      <c r="W116" s="451"/>
      <c r="X116" s="451"/>
      <c r="Y116" s="453"/>
      <c r="Z116" s="489"/>
      <c r="AA116" s="451"/>
      <c r="AB116" s="451"/>
      <c r="AC116" s="451"/>
      <c r="AD116" s="451"/>
      <c r="AE116" s="451"/>
      <c r="AF116" s="451"/>
      <c r="AG116" s="451"/>
      <c r="AH116" s="451"/>
      <c r="AI116" s="451"/>
      <c r="AJ116" s="451"/>
      <c r="AK116" s="451"/>
      <c r="AL116" s="451"/>
    </row>
    <row r="117" spans="1:38" x14ac:dyDescent="0.25">
      <c r="L117" s="451"/>
      <c r="M117" s="451"/>
      <c r="N117" s="451"/>
      <c r="O117" s="451"/>
      <c r="P117" s="451"/>
      <c r="Q117" s="451"/>
      <c r="R117" s="451"/>
      <c r="S117" s="451"/>
      <c r="T117" s="451"/>
      <c r="U117" s="451"/>
      <c r="V117" s="451"/>
      <c r="W117" s="451"/>
      <c r="X117" s="451"/>
      <c r="Y117" s="453"/>
      <c r="Z117" s="489"/>
      <c r="AA117" s="451"/>
      <c r="AB117" s="451"/>
      <c r="AC117" s="451"/>
      <c r="AD117" s="451"/>
      <c r="AE117" s="451"/>
      <c r="AF117" s="451"/>
      <c r="AG117" s="451"/>
      <c r="AH117" s="451"/>
      <c r="AI117" s="451"/>
      <c r="AJ117" s="451"/>
      <c r="AK117" s="451"/>
      <c r="AL117" s="451"/>
    </row>
    <row r="118" spans="1:38" ht="15.75" customHeight="1" thickBot="1" x14ac:dyDescent="0.3">
      <c r="L118" s="451"/>
      <c r="M118" s="451"/>
      <c r="N118" s="451"/>
      <c r="O118" s="451"/>
      <c r="P118" s="451"/>
      <c r="Q118" s="451"/>
      <c r="R118" s="451"/>
      <c r="S118" s="451"/>
      <c r="T118" s="451"/>
      <c r="U118" s="451"/>
      <c r="V118" s="451"/>
      <c r="W118" s="451"/>
      <c r="X118" s="451"/>
      <c r="Y118" s="453"/>
      <c r="Z118" s="489"/>
      <c r="AA118" s="451"/>
      <c r="AB118" s="451"/>
      <c r="AC118" s="451"/>
      <c r="AD118" s="451"/>
      <c r="AE118" s="451"/>
      <c r="AF118" s="451"/>
      <c r="AG118" s="451"/>
      <c r="AH118" s="451"/>
      <c r="AI118" s="451"/>
      <c r="AJ118" s="451"/>
      <c r="AK118" s="451"/>
      <c r="AL118" s="451"/>
    </row>
    <row r="119" spans="1:38" ht="15.75" customHeight="1" thickBot="1" x14ac:dyDescent="0.3">
      <c r="A119" s="81">
        <v>44302</v>
      </c>
      <c r="B119" s="361" t="s">
        <v>0</v>
      </c>
      <c r="C119" s="340"/>
      <c r="D119" s="340"/>
      <c r="E119" s="340"/>
      <c r="F119" s="340"/>
      <c r="G119" s="340"/>
      <c r="H119" s="346"/>
      <c r="I119" s="361" t="s">
        <v>1</v>
      </c>
      <c r="J119" s="340"/>
      <c r="K119" s="340"/>
      <c r="L119" s="340"/>
      <c r="M119" s="340"/>
      <c r="N119" s="340"/>
      <c r="O119" s="346"/>
      <c r="P119" s="361" t="s">
        <v>2</v>
      </c>
      <c r="Q119" s="340"/>
      <c r="R119" s="340"/>
      <c r="S119" s="340"/>
      <c r="T119" s="340"/>
      <c r="U119" s="340"/>
      <c r="V119" s="346"/>
      <c r="W119" s="71" t="s">
        <v>9</v>
      </c>
      <c r="X119" s="162" t="s">
        <v>3</v>
      </c>
      <c r="Y119" s="458" t="s">
        <v>4</v>
      </c>
      <c r="Z119" s="490" t="s">
        <v>180</v>
      </c>
      <c r="AA119" s="460" t="s">
        <v>166</v>
      </c>
      <c r="AB119" s="460" t="s">
        <v>167</v>
      </c>
      <c r="AC119" s="460" t="s">
        <v>168</v>
      </c>
      <c r="AD119" s="460" t="s">
        <v>169</v>
      </c>
      <c r="AE119" s="460" t="s">
        <v>170</v>
      </c>
      <c r="AF119" s="460" t="s">
        <v>171</v>
      </c>
      <c r="AG119" s="460" t="s">
        <v>172</v>
      </c>
      <c r="AH119" s="460" t="s">
        <v>173</v>
      </c>
      <c r="AI119" s="460" t="s">
        <v>174</v>
      </c>
      <c r="AJ119" s="460" t="s">
        <v>175</v>
      </c>
      <c r="AK119" s="460" t="s">
        <v>176</v>
      </c>
      <c r="AL119" s="460" t="s">
        <v>177</v>
      </c>
    </row>
    <row r="120" spans="1:38" x14ac:dyDescent="0.25">
      <c r="A120" s="44" t="s">
        <v>23</v>
      </c>
      <c r="B120" s="146">
        <f>$B$2</f>
        <v>3</v>
      </c>
      <c r="C120" s="147">
        <f>$C$2</f>
        <v>6</v>
      </c>
      <c r="D120" s="147">
        <f>$D$2</f>
        <v>15</v>
      </c>
      <c r="E120" s="147">
        <f>$E$2</f>
        <v>20</v>
      </c>
      <c r="F120" s="147">
        <f>$F$2</f>
        <v>22</v>
      </c>
      <c r="G120" s="147">
        <f>$G$2</f>
        <v>4</v>
      </c>
      <c r="H120" s="148">
        <f>$H$2</f>
        <v>8</v>
      </c>
      <c r="I120" s="291">
        <v>12</v>
      </c>
      <c r="J120" s="292">
        <v>19</v>
      </c>
      <c r="K120" s="292">
        <v>20</v>
      </c>
      <c r="L120" s="292">
        <v>28</v>
      </c>
      <c r="M120" s="292">
        <v>31</v>
      </c>
      <c r="N120" s="292">
        <v>6</v>
      </c>
      <c r="O120" s="142">
        <v>9</v>
      </c>
      <c r="P120" s="291">
        <f>COUNTIF(I120:N120,3)</f>
        <v>0</v>
      </c>
      <c r="Q120" s="292">
        <f>COUNTIF(I120:N120,6)</f>
        <v>1</v>
      </c>
      <c r="R120" s="292">
        <f>COUNTIF(I120:N120,15)</f>
        <v>0</v>
      </c>
      <c r="S120" s="292">
        <f>COUNTIF(I120:N120,20)</f>
        <v>1</v>
      </c>
      <c r="T120" s="292">
        <f>COUNTIF(I120:N120,22)</f>
        <v>0</v>
      </c>
      <c r="U120" s="292">
        <f>COUNTIF(N120:O120,4)</f>
        <v>0</v>
      </c>
      <c r="V120" s="142">
        <f>COUNTIF(O120:P120,8)</f>
        <v>0</v>
      </c>
      <c r="W120" s="160">
        <f>SUMIF(P120:T120,1)</f>
        <v>2</v>
      </c>
      <c r="X120" s="160">
        <f>SUMIF(U120:V120,1)</f>
        <v>0</v>
      </c>
      <c r="Y120" s="457"/>
      <c r="Z120" s="491"/>
      <c r="AA120" s="461">
        <f>IF(T119=1,5,0*(IF(S119=2,77,0)*IF(R119=3,17,0)*IF(Q119=4,77,0)*IF(P119=5,777,0)*IF(O119=6,77777,0*(IF(N119=7,0,0)))))</f>
        <v>0</v>
      </c>
      <c r="AB120" s="461">
        <f>IF(S120=1,17,0*(IF(T120=2,77,0)*IF(S120=3,17,0)*IF(R120=4,77,0)*IF(Q120=5,777,0)*IF(P120=6,77777,0*(IF(O120=7,0,0)))))</f>
        <v>17</v>
      </c>
      <c r="AC120" s="461">
        <f>IF(R120=1,77,0*(IF(U120=2,77,0)*IF(T120=3,17,0)*IF(S120=4,77,0)*IF(R120=5,777,0)*IF(Q120=6,77777,0*(IF(P120=7,0,0)))))</f>
        <v>0</v>
      </c>
      <c r="AD120" s="461">
        <f>IF(Q120=1,777,0*(IF(V120=2,77,0)*IF(U120=3,17,0)*IF(T120=4,77,0)*IF(S120=5,777,0)*IF(R120=6,77777,0*(IF(Q120=7,0,0)))))</f>
        <v>777</v>
      </c>
      <c r="AE120" s="461">
        <f>IF(P120=1,7777,0*(IF(W120=2,77,0)*IF(V120=3,17,0)*IF(U120=4,77,0)*IF(T120=5,777,0)*IF(S120=6,77777,0*(IF(R120=7,0,0)))))</f>
        <v>0</v>
      </c>
      <c r="AF120" s="461">
        <f>IF(O120=1,77777,0*(IF(X120=2,77,0)*IF(W120=3,17,0)*IF(V120=4,77,0)*IF(U120=5,777,0)*IF(T120=6,77777,0*(IF(S120=7,0,0)))))</f>
        <v>0</v>
      </c>
      <c r="AG120" s="464">
        <f>IF(N120=1,Y120,0*(IF(T120=2,5,0)*IF(S120=3,17,0)*IF(R120=4,77,0)*IF(Q120=5,777,0)*IF(P120=6,7777,0*(IF(O120=6,77777,0)))))</f>
        <v>0</v>
      </c>
      <c r="AH120" s="461" t="e">
        <f>IF(AA121=1,5,0*(IF(#REF!=2,77,0)*IF(Y120=3,17,0)*IF(X120=4,77,0)*IF(W120=5,777,0)*IF(V120=6,77777,0*(IF(U120=7,0,0)))))</f>
        <v>#REF!</v>
      </c>
      <c r="AI120" s="461" t="e">
        <f>IF(#REF!=1,17,0*(IF(AA121=2,77,0)*IF(#REF!=3,17,0)*IF(Y120=4,77,0)*IF(X120=5,777,0)*IF(W120=6,77777,0*(IF(V120=7,0,0)))))</f>
        <v>#REF!</v>
      </c>
      <c r="AJ120" s="461" t="e">
        <f>IF(Y120=1,77,0*(IF(AB120=2,77,0)*IF(AA121=3,17,0)*IF(#REF!=4,77,0)*IF(Y120=5,777,0)*IF(X120=6,77777,0*(IF(W120=7,0,0)))))</f>
        <v>#REF!</v>
      </c>
      <c r="AK120" s="461" t="e">
        <f>IF(X120=1,777,0*(IF(AC120=2,77,0)*IF(AB120=3,17,0)*IF(AA121=4,77,0)*IF(#REF!=5,777,0)*IF(Y120=6,77777,0*(IF(X120=7,0,0)))))</f>
        <v>#REF!</v>
      </c>
      <c r="AL120" s="461" t="e">
        <f>IF($P$4=1,Eurojackpot!B120,0*(IF(AD120=2,77,0)*IF(AC120=3,17,0)*IF(AB120=4,77,0)*IF(AA121=5,777,0)*IF(#REF!=6,77777,0*(IF(Y120=7,0,0)))))</f>
        <v>#REF!</v>
      </c>
    </row>
    <row r="121" spans="1:38" x14ac:dyDescent="0.25">
      <c r="A121" s="44" t="s">
        <v>24</v>
      </c>
      <c r="B121" s="149">
        <f>$B$3</f>
        <v>15</v>
      </c>
      <c r="C121" s="139">
        <f>$C$3</f>
        <v>17</v>
      </c>
      <c r="D121" s="139">
        <f>$D$3</f>
        <v>27</v>
      </c>
      <c r="E121" s="139">
        <f>$E$3</f>
        <v>33</v>
      </c>
      <c r="F121" s="139">
        <f>$F$3</f>
        <v>50</v>
      </c>
      <c r="G121" s="139">
        <f>$G$3</f>
        <v>1</v>
      </c>
      <c r="H121" s="150">
        <f>$H$3</f>
        <v>2</v>
      </c>
      <c r="I121" s="8">
        <f>$I$120</f>
        <v>12</v>
      </c>
      <c r="J121" s="1">
        <f>$J$120</f>
        <v>19</v>
      </c>
      <c r="K121" s="1">
        <f>$K$120</f>
        <v>20</v>
      </c>
      <c r="L121" s="1">
        <f>$L$120</f>
        <v>28</v>
      </c>
      <c r="M121" s="1">
        <f>$M$120</f>
        <v>31</v>
      </c>
      <c r="N121" s="1">
        <f>$N$120</f>
        <v>6</v>
      </c>
      <c r="O121" s="126">
        <f>$O$120</f>
        <v>9</v>
      </c>
      <c r="P121" s="8">
        <f>COUNTIF(I121:N121,15)</f>
        <v>0</v>
      </c>
      <c r="Q121" s="1">
        <f>COUNTIF(I121:N121,17)</f>
        <v>0</v>
      </c>
      <c r="R121" s="1">
        <f>COUNTIF(I121:N121,27)</f>
        <v>0</v>
      </c>
      <c r="S121" s="1">
        <f>COUNTIF(I121:N121,33)</f>
        <v>0</v>
      </c>
      <c r="T121" s="1">
        <f>COUNTIF(I121:N121,50)</f>
        <v>0</v>
      </c>
      <c r="U121" s="1">
        <f>COUNTIF(N121:O121,1)</f>
        <v>0</v>
      </c>
      <c r="V121" s="126">
        <f>COUNTIF(O121:P121,2)</f>
        <v>0</v>
      </c>
      <c r="W121" s="160">
        <f t="shared" ref="W121:W125" si="77">SUMIF(P121:T121,1)</f>
        <v>0</v>
      </c>
      <c r="X121" s="160">
        <f t="shared" ref="X121:X125" si="78">SUMIF(U121:V121,1)</f>
        <v>0</v>
      </c>
      <c r="Y121" s="457"/>
      <c r="Z121" s="491"/>
      <c r="AA121" s="461">
        <f>IF(T120=1,5,0*(IF(S120=2,77,0)*IF(R120=3,17,0)*IF(Q120=4,77,0)*IF(P120=5,777,0)*IF(O120=6,77777,0*(IF(N120=7,0,0)))))</f>
        <v>0</v>
      </c>
      <c r="AB121" s="461">
        <f t="shared" ref="AB121" si="79">IF(U120=1,5,0*(IF(T120=2,77,0)*IF(S120=3,17,0)*IF(R120=4,77,0)*IF(Q120=5,777,0)*IF(P120=6,77777,0*(IF(O120=7,0,0)))))</f>
        <v>0</v>
      </c>
      <c r="AC121" s="461">
        <f t="shared" ref="AC121" si="80">IF(V120=1,5,0*(IF(U120=2,77,0)*IF(T120=3,17,0)*IF(S120=4,77,0)*IF(R120=5,777,0)*IF(Q120=6,77777,0*(IF(P120=7,0,0)))))</f>
        <v>0</v>
      </c>
      <c r="AD121" s="461">
        <f t="shared" ref="AD121" si="81">IF(W120=1,5,0*(IF(V120=2,77,0)*IF(U120=3,17,0)*IF(T120=4,77,0)*IF(S120=5,777,0)*IF(R120=6,77777,0*(IF(Q120=7,0,0)))))</f>
        <v>0</v>
      </c>
      <c r="AE121" s="461">
        <f t="shared" ref="AE121" si="82">IF(X120=1,5,0*(IF(W120=2,77,0)*IF(V120=3,17,0)*IF(U120=4,77,0)*IF(T120=5,777,0)*IF(S120=6,77777,0*(IF(R120=7,0,0)))))</f>
        <v>0</v>
      </c>
      <c r="AF121" s="461">
        <f t="shared" ref="AF121" si="83">IF(Y120=1,5,0*(IF(X120=2,77,0)*IF(W120=3,17,0)*IF(V120=4,77,0)*IF(U120=5,777,0)*IF(T120=6,77777,0*(IF(S120=7,0,0)))))</f>
        <v>0</v>
      </c>
      <c r="AG121" s="461">
        <f t="shared" ref="AG121" si="84">IF(Z120=1,5,0*(IF(Y120=2,77,0)*IF(X120=3,17,0)*IF(W120=4,77,0)*IF(V120=5,777,0)*IF(U120=6,77777,0*(IF(T120=7,0,0)))))</f>
        <v>0</v>
      </c>
      <c r="AH121" s="461">
        <f t="shared" ref="AH121" si="85">IF(AA120=1,5,0*(IF(Z120=2,77,0)*IF(Y120=3,17,0)*IF(X120=4,77,0)*IF(W120=5,777,0)*IF(V120=6,77777,0*(IF(U120=7,0,0)))))</f>
        <v>0</v>
      </c>
      <c r="AI121" s="461">
        <f t="shared" ref="AI121" si="86">IF(AB120=1,5,0*(IF(AA120=2,77,0)*IF(Z120=3,17,0)*IF(Y120=4,77,0)*IF(X120=5,777,0)*IF(W120=6,77777,0*(IF(V120=7,0,0)))))</f>
        <v>0</v>
      </c>
      <c r="AJ121" s="461">
        <f t="shared" ref="AJ121" si="87">IF(AC120=1,5,0*(IF(AB120=2,77,0)*IF(AA120=3,17,0)*IF(Z120=4,77,0)*IF(Y120=5,777,0)*IF(X120=6,77777,0*(IF(W120=7,0,0)))))</f>
        <v>0</v>
      </c>
      <c r="AK121" s="461">
        <f t="shared" ref="AK121" si="88">IF(AD120=1,5,0*(IF(AC120=2,77,0)*IF(AB120=3,17,0)*IF(AA120=4,77,0)*IF(Z120=5,777,0)*IF(Y120=6,77777,0*(IF(X120=7,0,0)))))</f>
        <v>0</v>
      </c>
      <c r="AL121" s="461">
        <f t="shared" ref="AL121" si="89">IF(AE120=1,5,0*(IF(AD120=2,77,0)*IF(AC120=3,17,0)*IF(AB120=4,77,0)*IF(AA120=5,777,0)*IF(Z120=6,77777,0*(IF(Y120=7,0,0)))))</f>
        <v>0</v>
      </c>
    </row>
    <row r="122" spans="1:38" x14ac:dyDescent="0.25">
      <c r="A122" s="44" t="s">
        <v>25</v>
      </c>
      <c r="B122" s="149">
        <f>$B$4</f>
        <v>7</v>
      </c>
      <c r="C122" s="139">
        <f>$C$4</f>
        <v>8</v>
      </c>
      <c r="D122" s="139">
        <f>$D$4</f>
        <v>28</v>
      </c>
      <c r="E122" s="139">
        <f>$E$4</f>
        <v>34</v>
      </c>
      <c r="F122" s="139">
        <f>$F$4</f>
        <v>39</v>
      </c>
      <c r="G122" s="139">
        <f>$G$4</f>
        <v>4</v>
      </c>
      <c r="H122" s="150">
        <f>$H$4</f>
        <v>10</v>
      </c>
      <c r="I122" s="8">
        <f>$I$120</f>
        <v>12</v>
      </c>
      <c r="J122" s="1">
        <f>$J$120</f>
        <v>19</v>
      </c>
      <c r="K122" s="1">
        <f>$K$120</f>
        <v>20</v>
      </c>
      <c r="L122" s="1">
        <f>$L$120</f>
        <v>28</v>
      </c>
      <c r="M122" s="1">
        <f>$M$120</f>
        <v>31</v>
      </c>
      <c r="N122" s="1">
        <f>$N$120</f>
        <v>6</v>
      </c>
      <c r="O122" s="126">
        <f>$O$120</f>
        <v>9</v>
      </c>
      <c r="P122" s="8">
        <f>COUNTIF(I122:N122,7)</f>
        <v>0</v>
      </c>
      <c r="Q122" s="1">
        <f t="shared" ref="Q122" si="90">COUNTIF(I122:N122,8)</f>
        <v>0</v>
      </c>
      <c r="R122" s="1">
        <f>COUNTIF(I122:N122,28)</f>
        <v>1</v>
      </c>
      <c r="S122" s="1">
        <f>COUNTIF(I122:N122,34)</f>
        <v>0</v>
      </c>
      <c r="T122" s="1">
        <f>COUNTIF(I122:N122,39)</f>
        <v>0</v>
      </c>
      <c r="U122" s="1">
        <f t="shared" ref="U122:U123" si="91">COUNTIF(N122:O122,4)</f>
        <v>0</v>
      </c>
      <c r="V122" s="126">
        <f>COUNTIF(O122:P122,10)</f>
        <v>0</v>
      </c>
      <c r="W122" s="160">
        <f t="shared" si="77"/>
        <v>1</v>
      </c>
      <c r="X122" s="160">
        <f t="shared" si="78"/>
        <v>0</v>
      </c>
      <c r="Y122" s="457"/>
      <c r="Z122" s="491"/>
      <c r="AA122" s="461">
        <f>IF(T122=1,5,0*(IF(S122=2,77,0)*IF(R122=3,17,0)*IF(Q122=4,77,0)*IF(P122=5,777,0)*IF(O122=6,77777,0*(IF(N122=7,0,0)))))</f>
        <v>0</v>
      </c>
      <c r="AB122" s="461">
        <f>IF(S122=1,17,0*(IF(T122=2,77,0)*IF(S122=3,17,0)*IF(R122=4,77,0)*IF(Q122=5,777,0)*IF(P122=6,77777,0*(IF(O122=7,0,0)))))</f>
        <v>0</v>
      </c>
      <c r="AC122" s="461">
        <f>IF(R122=1,77,0*(IF(U122=2,77,0)*IF(T122=3,17,0)*IF(S122=4,77,0)*IF(R122=5,777,0)*IF(Q122=6,77777,0*(IF(P122=7,0,0)))))</f>
        <v>77</v>
      </c>
      <c r="AD122" s="461">
        <f>IF(Q122=1,777,0*(IF(V122=2,77,0)*IF(U122=3,17,0)*IF(T122=4,77,0)*IF(S122=5,777,0)*IF(R122=6,77777,0*(IF(Q122=7,0,0)))))</f>
        <v>0</v>
      </c>
      <c r="AE122" s="461">
        <f>IF(P122=1,7777,0*(IF(W122=2,77,0)*IF(V122=3,17,0)*IF(U122=4,77,0)*IF(T122=5,777,0)*IF(S122=6,77777,0*(IF(R122=7,0,0)))))</f>
        <v>0</v>
      </c>
      <c r="AF122" s="461">
        <f>IF(O122=1,77777,0*(IF(X122=2,77,0)*IF(W122=3,17,0)*IF(V122=4,77,0)*IF(U122=5,777,0)*IF(T122=6,77777,0*(IF(S122=7,0,0)))))</f>
        <v>0</v>
      </c>
      <c r="AG122" s="464">
        <f>IF(N122=1,Y122,0*(IF(T122=2,5,0)*IF(S122=3,17,0)*IF(R122=4,77,0)*IF(Q122=5,777,0)*IF(P122=6,7777,0*(IF(O122=6,77777,0)))))</f>
        <v>0</v>
      </c>
      <c r="AH122" s="461" t="e">
        <f>IF(AA122=1,5,0*(IF(#REF!=2,77,0)*IF(Y122=3,17,0)*IF(X122=4,77,0)*IF(W122=5,777,0)*IF(V122=6,77777,0*(IF(U122=7,0,0)))))</f>
        <v>#REF!</v>
      </c>
      <c r="AI122" s="461" t="e">
        <f>IF(#REF!=1,17,0*(IF(AA122=2,77,0)*IF(#REF!=3,17,0)*IF(Y122=4,77,0)*IF(X122=5,777,0)*IF(W122=6,77777,0*(IF(V122=7,0,0)))))</f>
        <v>#REF!</v>
      </c>
      <c r="AJ122" s="461" t="e">
        <f>IF(Y122=1,77,0*(IF(AB122=2,77,0)*IF(AA122=3,17,0)*IF(#REF!=4,77,0)*IF(Y122=5,777,0)*IF(X122=6,77777,0*(IF(W122=7,0,0)))))</f>
        <v>#REF!</v>
      </c>
      <c r="AK122" s="461" t="e">
        <f>IF(X122=1,777,0*(IF(AC122=2,77,0)*IF(AB122=3,17,0)*IF(AA122=4,77,0)*IF(#REF!=5,777,0)*IF(Y122=6,77777,0*(IF(X122=7,0,0)))))</f>
        <v>#REF!</v>
      </c>
      <c r="AL122" s="461" t="e">
        <f>IF($P$4=1,Eurojackpot!B122,0*(IF(AD122=2,77,0)*IF(AC122=3,17,0)*IF(AB122=4,77,0)*IF(AA122=5,777,0)*IF(#REF!=6,77777,0*(IF(Y122=7,0,0)))))</f>
        <v>#REF!</v>
      </c>
    </row>
    <row r="123" spans="1:38" x14ac:dyDescent="0.25">
      <c r="A123" s="44" t="s">
        <v>26</v>
      </c>
      <c r="B123" s="149">
        <f>$B$5</f>
        <v>1</v>
      </c>
      <c r="C123" s="139">
        <f>$C$5</f>
        <v>6</v>
      </c>
      <c r="D123" s="139">
        <f>$D$5</f>
        <v>19</v>
      </c>
      <c r="E123" s="139">
        <f>$E$5</f>
        <v>38</v>
      </c>
      <c r="F123" s="139">
        <f>$F$5</f>
        <v>40</v>
      </c>
      <c r="G123" s="139">
        <f>$G$5</f>
        <v>4</v>
      </c>
      <c r="H123" s="150">
        <f>$H$5</f>
        <v>5</v>
      </c>
      <c r="I123" s="8">
        <f>$I$120</f>
        <v>12</v>
      </c>
      <c r="J123" s="1">
        <f>$J$120</f>
        <v>19</v>
      </c>
      <c r="K123" s="1">
        <f>$K$120</f>
        <v>20</v>
      </c>
      <c r="L123" s="1">
        <f>$L$120</f>
        <v>28</v>
      </c>
      <c r="M123" s="1">
        <f>$M$120</f>
        <v>31</v>
      </c>
      <c r="N123" s="1">
        <f>$N$120</f>
        <v>6</v>
      </c>
      <c r="O123" s="126">
        <f>$O$120</f>
        <v>9</v>
      </c>
      <c r="P123" s="8">
        <f>COUNTIF(I123:N123,1)</f>
        <v>0</v>
      </c>
      <c r="Q123" s="1">
        <f>COUNTIF(I123:N123,6)</f>
        <v>1</v>
      </c>
      <c r="R123" s="1">
        <f>COUNTIF(I123:N123,19)</f>
        <v>1</v>
      </c>
      <c r="S123" s="1">
        <f>COUNTIF(I123:N123,38)</f>
        <v>0</v>
      </c>
      <c r="T123" s="1">
        <f>COUNTIF(I123:N123,40)</f>
        <v>0</v>
      </c>
      <c r="U123" s="1">
        <f t="shared" si="91"/>
        <v>0</v>
      </c>
      <c r="V123" s="126">
        <f>COUNTIF(O123:P123,5)</f>
        <v>0</v>
      </c>
      <c r="W123" s="160">
        <f t="shared" si="77"/>
        <v>2</v>
      </c>
      <c r="X123" s="160">
        <f t="shared" si="78"/>
        <v>0</v>
      </c>
      <c r="Y123" s="457"/>
      <c r="Z123" s="491"/>
      <c r="AA123" s="461">
        <f>IF(T124=1,5,0*(IF(S124=2,77,0)*IF(R124=3,17,0)*IF(Q124=4,77,0)*IF(P124=5,777,0)*IF(O124=6,77777,0*(IF(N124=7,0,0)))))</f>
        <v>0</v>
      </c>
      <c r="AB123" s="461">
        <f>IF(S124=1,17,0*(IF(T124=2,77,0)*IF(S124=3,17,0)*IF(R124=4,77,0)*IF(Q124=5,777,0)*IF(P124=6,77777,0*(IF(O124=7,0,0)))))</f>
        <v>0</v>
      </c>
      <c r="AC123" s="461">
        <f>IF(R124=1,77,0*(IF(U124=2,77,0)*IF(T124=3,17,0)*IF(S124=4,77,0)*IF(R124=5,777,0)*IF(Q124=6,77777,0*(IF(P124=7,0,0)))))</f>
        <v>0</v>
      </c>
      <c r="AD123" s="461">
        <f>IF(Q124=1,777,0*(IF(V124=2,77,0)*IF(U124=3,17,0)*IF(T124=4,77,0)*IF(S124=5,777,0)*IF(R124=6,77777,0*(IF(Q124=7,0,0)))))</f>
        <v>0</v>
      </c>
      <c r="AE123" s="461">
        <f>IF(P124=1,7777,0*(IF(W124=2,77,0)*IF(V124=3,17,0)*IF(U124=4,77,0)*IF(T124=5,777,0)*IF(S124=6,77777,0*(IF(R124=7,0,0)))))</f>
        <v>0</v>
      </c>
      <c r="AF123" s="461">
        <f>IF(O124=1,77777,0*(IF(X124=2,77,0)*IF(W124=3,17,0)*IF(V124=4,77,0)*IF(U124=5,777,0)*IF(T124=6,77777,0*(IF(S124=7,0,0)))))</f>
        <v>0</v>
      </c>
      <c r="AG123" s="464">
        <f>IF(N124=1,Y124,0*(IF(T124=2,5,0)*IF(S124=3,17,0)*IF(R124=4,77,0)*IF(Q124=5,777,0)*IF(P124=6,7777,0*(IF(O124=6,77777,0)))))</f>
        <v>0</v>
      </c>
      <c r="AH123" s="461" t="e">
        <f>IF(AA123=1,5,0*(IF(#REF!=2,77,0)*IF(Y124=3,17,0)*IF(X124=4,77,0)*IF(W124=5,777,0)*IF(V124=6,77777,0*(IF(U124=7,0,0)))))</f>
        <v>#REF!</v>
      </c>
      <c r="AI123" s="461" t="e">
        <f>IF(#REF!=1,17,0*(IF(AA123=2,77,0)*IF(#REF!=3,17,0)*IF(Y124=4,77,0)*IF(X124=5,777,0)*IF(W124=6,77777,0*(IF(V124=7,0,0)))))</f>
        <v>#REF!</v>
      </c>
      <c r="AJ123" s="461" t="e">
        <f>IF(Y124=1,77,0*(IF(AB123=2,77,0)*IF(AA123=3,17,0)*IF(#REF!=4,77,0)*IF(Y124=5,777,0)*IF(X124=6,77777,0*(IF(W124=7,0,0)))))</f>
        <v>#REF!</v>
      </c>
      <c r="AK123" s="461" t="e">
        <f>IF(X124=1,777,0*(IF(AC123=2,77,0)*IF(AB123=3,17,0)*IF(AA123=4,77,0)*IF(#REF!=5,777,0)*IF(Y124=6,77777,0*(IF(X124=7,0,0)))))</f>
        <v>#REF!</v>
      </c>
      <c r="AL123" s="461" t="e">
        <f>IF($P$4=1,Eurojackpot!B123,0*(IF(AD123=2,77,0)*IF(AC123=3,17,0)*IF(AB123=4,77,0)*IF(AA123=5,777,0)*IF(#REF!=6,77777,0*(IF(Y123=7,0,0)))))</f>
        <v>#REF!</v>
      </c>
    </row>
    <row r="124" spans="1:38" x14ac:dyDescent="0.25">
      <c r="A124" s="44" t="s">
        <v>27</v>
      </c>
      <c r="B124" s="149">
        <f>$B$6</f>
        <v>10</v>
      </c>
      <c r="C124" s="139">
        <f>$C$6</f>
        <v>25</v>
      </c>
      <c r="D124" s="139">
        <f>$D$6</f>
        <v>26</v>
      </c>
      <c r="E124" s="139">
        <f>$E$6</f>
        <v>29</v>
      </c>
      <c r="F124" s="139">
        <f>$F$6</f>
        <v>35</v>
      </c>
      <c r="G124" s="139">
        <f>$G$6</f>
        <v>6</v>
      </c>
      <c r="H124" s="150">
        <f>$H$6</f>
        <v>9</v>
      </c>
      <c r="I124" s="8">
        <f>$I$120</f>
        <v>12</v>
      </c>
      <c r="J124" s="1">
        <f>$J$120</f>
        <v>19</v>
      </c>
      <c r="K124" s="1">
        <f>$K$120</f>
        <v>20</v>
      </c>
      <c r="L124" s="1">
        <f>$L$120</f>
        <v>28</v>
      </c>
      <c r="M124" s="1">
        <f>$M$120</f>
        <v>31</v>
      </c>
      <c r="N124" s="1">
        <f>$N$120</f>
        <v>6</v>
      </c>
      <c r="O124" s="126">
        <f>$O$120</f>
        <v>9</v>
      </c>
      <c r="P124" s="8">
        <f>COUNTIF(I124:N124,10)</f>
        <v>0</v>
      </c>
      <c r="Q124" s="1">
        <f>COUNTIF(I124:N124,25)</f>
        <v>0</v>
      </c>
      <c r="R124" s="1">
        <f>COUNTIF(I124:N124,26)</f>
        <v>0</v>
      </c>
      <c r="S124" s="1">
        <f>COUNTIF(I124:N124,29)</f>
        <v>0</v>
      </c>
      <c r="T124" s="1">
        <f>COUNTIF(I124:N124,35)</f>
        <v>0</v>
      </c>
      <c r="U124" s="1">
        <f>COUNTIF(N124:O124,6)</f>
        <v>1</v>
      </c>
      <c r="V124" s="126">
        <f>COUNTIF(O124:P124,9)</f>
        <v>1</v>
      </c>
      <c r="W124" s="160">
        <f t="shared" si="77"/>
        <v>0</v>
      </c>
      <c r="X124" s="160">
        <f t="shared" si="78"/>
        <v>2</v>
      </c>
      <c r="Y124" s="457"/>
      <c r="Z124" s="491"/>
      <c r="AA124" s="461" t="e">
        <f>IF(#REF!=1,5,0*(IF(#REF!=2,77,0)*IF(#REF!=3,17,0)*IF(#REF!=4,77,0)*IF(#REF!=5,777,0)*IF(#REF!=6,77777,0*(IF(#REF!=7,0,0)))))</f>
        <v>#REF!</v>
      </c>
      <c r="AB124" s="461" t="e">
        <f>IF(#REF!=1,17,0*(IF(#REF!=2,77,0)*IF(#REF!=3,17,0)*IF(#REF!=4,77,0)*IF(#REF!=5,777,0)*IF(#REF!=6,77777,0*(IF(#REF!=7,0,0)))))</f>
        <v>#REF!</v>
      </c>
      <c r="AC124" s="461" t="e">
        <f>IF(#REF!=1,77,0*(IF(#REF!=2,77,0)*IF(#REF!=3,17,0)*IF(#REF!=4,77,0)*IF(#REF!=5,777,0)*IF(#REF!=6,77777,0*(IF(#REF!=7,0,0)))))</f>
        <v>#REF!</v>
      </c>
      <c r="AD124" s="461" t="e">
        <f>IF(#REF!=1,777,0*(IF(#REF!=2,77,0)*IF(#REF!=3,17,0)*IF(#REF!=4,77,0)*IF(#REF!=5,777,0)*IF(#REF!=6,77777,0*(IF(#REF!=7,0,0)))))</f>
        <v>#REF!</v>
      </c>
      <c r="AE124" s="461" t="e">
        <f>IF(#REF!=1,7777,0*(IF(#REF!=2,77,0)*IF(#REF!=3,17,0)*IF(#REF!=4,77,0)*IF(#REF!=5,777,0)*IF(#REF!=6,77777,0*(IF(#REF!=7,0,0)))))</f>
        <v>#REF!</v>
      </c>
      <c r="AF124" s="461" t="e">
        <f>IF(#REF!=1,77777,0*(IF(#REF!=2,77,0)*IF(#REF!=3,17,0)*IF(#REF!=4,77,0)*IF(#REF!=5,777,0)*IF(#REF!=6,77777,0*(IF(#REF!=7,0,0)))))</f>
        <v>#REF!</v>
      </c>
      <c r="AG124" s="464" t="e">
        <f>IF(#REF!=1,#REF!,0*(IF(#REF!=2,5,0)*IF(#REF!=3,17,0)*IF(#REF!=4,77,0)*IF(#REF!=5,777,0)*IF(#REF!=6,7777,0*(IF(#REF!=6,77777,0)))))</f>
        <v>#REF!</v>
      </c>
      <c r="AH124" s="461" t="e">
        <f>IF(AA124=1,5,0*(IF(#REF!=2,77,0)*IF(#REF!=3,17,0)*IF(#REF!=4,77,0)*IF(#REF!=5,777,0)*IF(#REF!=6,77777,0*(IF(#REF!=7,0,0)))))</f>
        <v>#REF!</v>
      </c>
      <c r="AI124" s="461" t="e">
        <f>IF(#REF!=1,17,0*(IF(AA124=2,77,0)*IF(#REF!=3,17,0)*IF(#REF!=4,77,0)*IF(#REF!=5,777,0)*IF(#REF!=6,77777,0*(IF(#REF!=7,0,0)))))</f>
        <v>#REF!</v>
      </c>
      <c r="AJ124" s="461" t="e">
        <f>IF(#REF!=1,77,0*(IF(AB124=2,77,0)*IF(AA124=3,17,0)*IF(#REF!=4,77,0)*IF(#REF!=5,777,0)*IF(#REF!=6,77777,0*(IF(#REF!=7,0,0)))))</f>
        <v>#REF!</v>
      </c>
      <c r="AK124" s="461" t="e">
        <f>IF(#REF!=1,777,0*(IF(AC124=2,77,0)*IF(AB124=3,17,0)*IF(AA124=4,77,0)*IF(#REF!=5,777,0)*IF(#REF!=6,77777,0*(IF(#REF!=7,0,0)))))</f>
        <v>#REF!</v>
      </c>
      <c r="AL124" s="461" t="e">
        <f>IF($P$4=1,Eurojackpot!B124,0*(IF(AD124=2,77,0)*IF(AC124=3,17,0)*IF(AB124=4,77,0)*IF(AA124=5,777,0)*IF(#REF!=6,77777,0*(IF(Y124=7,0,0)))))</f>
        <v>#REF!</v>
      </c>
    </row>
    <row r="125" spans="1:38" ht="15.75" thickBot="1" x14ac:dyDescent="0.3">
      <c r="A125" s="44" t="s">
        <v>28</v>
      </c>
      <c r="B125" s="149">
        <f>$B$7</f>
        <v>8</v>
      </c>
      <c r="C125" s="139">
        <f>$C$7</f>
        <v>33</v>
      </c>
      <c r="D125" s="139">
        <f>$D$7</f>
        <v>35</v>
      </c>
      <c r="E125" s="139">
        <f>$E$7</f>
        <v>36</v>
      </c>
      <c r="F125" s="139">
        <f>$F$7</f>
        <v>37</v>
      </c>
      <c r="G125" s="139">
        <f>$G$7</f>
        <v>3</v>
      </c>
      <c r="H125" s="150">
        <f>$H$7</f>
        <v>7</v>
      </c>
      <c r="I125" s="8">
        <f>$I$120</f>
        <v>12</v>
      </c>
      <c r="J125" s="1">
        <f>$J$120</f>
        <v>19</v>
      </c>
      <c r="K125" s="1">
        <f>$K$120</f>
        <v>20</v>
      </c>
      <c r="L125" s="1">
        <f>$L$120</f>
        <v>28</v>
      </c>
      <c r="M125" s="1">
        <f>$M$120</f>
        <v>31</v>
      </c>
      <c r="N125" s="1">
        <f>$N$120</f>
        <v>6</v>
      </c>
      <c r="O125" s="126">
        <f>$O$120</f>
        <v>9</v>
      </c>
      <c r="P125" s="8">
        <f>COUNTIF(I125:N125,8)</f>
        <v>0</v>
      </c>
      <c r="Q125" s="1">
        <f>COUNTIF(I125:N125,33)</f>
        <v>0</v>
      </c>
      <c r="R125" s="1">
        <f>COUNTIF(I125:N125,35)</f>
        <v>0</v>
      </c>
      <c r="S125" s="1">
        <f>COUNTIF(I125:N125,36)</f>
        <v>0</v>
      </c>
      <c r="T125" s="1">
        <f>COUNTIF(I125:N125,37)</f>
        <v>0</v>
      </c>
      <c r="U125" s="1">
        <f>COUNTIF(N125:O125,3)</f>
        <v>0</v>
      </c>
      <c r="V125" s="126">
        <f>COUNTIF(O125:P125,7)</f>
        <v>0</v>
      </c>
      <c r="W125" s="160">
        <f t="shared" si="77"/>
        <v>0</v>
      </c>
      <c r="X125" s="160">
        <f t="shared" si="78"/>
        <v>0</v>
      </c>
      <c r="Y125" s="459"/>
      <c r="Z125" s="491"/>
      <c r="AA125" s="463" t="e">
        <f>IF(#REF!=1,5,0*(IF(#REF!=2,77,0)*IF(#REF!=3,17,0)*IF(#REF!=4,77,0)*IF(#REF!=5,777,0)*IF(#REF!=6,77777,0*(IF(#REF!=7,0,0)))))</f>
        <v>#REF!</v>
      </c>
      <c r="AB125" s="463" t="e">
        <f>IF(#REF!=1,17,0*(IF(#REF!=2,77,0)*IF(#REF!=3,17,0)*IF(#REF!=4,77,0)*IF(#REF!=5,777,0)*IF(#REF!=6,77777,0*(IF(#REF!=7,0,0)))))</f>
        <v>#REF!</v>
      </c>
      <c r="AC125" s="463" t="e">
        <f>IF(#REF!=1,77,0*(IF(#REF!=2,77,0)*IF(#REF!=3,17,0)*IF(#REF!=4,77,0)*IF(#REF!=5,777,0)*IF(#REF!=6,77777,0*(IF(#REF!=7,0,0)))))</f>
        <v>#REF!</v>
      </c>
      <c r="AD125" s="463" t="e">
        <f>IF(#REF!=1,777,0*(IF(#REF!=2,77,0)*IF(#REF!=3,17,0)*IF(#REF!=4,77,0)*IF(#REF!=5,777,0)*IF(#REF!=6,77777,0*(IF(#REF!=7,0,0)))))</f>
        <v>#REF!</v>
      </c>
      <c r="AE125" s="463" t="e">
        <f>IF(#REF!=1,7777,0*(IF(#REF!=2,77,0)*IF(#REF!=3,17,0)*IF(#REF!=4,77,0)*IF(#REF!=5,777,0)*IF(#REF!=6,77777,0*(IF(#REF!=7,0,0)))))</f>
        <v>#REF!</v>
      </c>
      <c r="AF125" s="463" t="e">
        <f>IF(#REF!=1,77777,0*(IF(#REF!=2,77,0)*IF(#REF!=3,17,0)*IF(#REF!=4,77,0)*IF(#REF!=5,777,0)*IF(#REF!=6,77777,0*(IF(#REF!=7,0,0)))))</f>
        <v>#REF!</v>
      </c>
      <c r="AG125" s="465" t="e">
        <f>IF(#REF!=1,#REF!,0*(IF(#REF!=2,5,0)*IF(#REF!=3,17,0)*IF(#REF!=4,77,0)*IF(#REF!=5,777,0)*IF(#REF!=6,7777,0*(IF(#REF!=6,77777,0)))))</f>
        <v>#REF!</v>
      </c>
      <c r="AH125" s="463" t="e">
        <f>IF(AA125=1,5,0*(IF(#REF!=2,77,0)*IF(#REF!=3,17,0)*IF(#REF!=4,77,0)*IF(#REF!=5,777,0)*IF(#REF!=6,77777,0*(IF(#REF!=7,0,0)))))</f>
        <v>#REF!</v>
      </c>
      <c r="AI125" s="463" t="e">
        <f>IF(#REF!=1,17,0*(IF(AA125=2,77,0)*IF(#REF!=3,17,0)*IF(#REF!=4,77,0)*IF(#REF!=5,777,0)*IF(#REF!=6,77777,0*(IF(#REF!=7,0,0)))))</f>
        <v>#REF!</v>
      </c>
      <c r="AJ125" s="463" t="e">
        <f>IF(#REF!=1,77,0*(IF(AB125=2,77,0)*IF(AA125=3,17,0)*IF(#REF!=4,77,0)*IF(#REF!=5,777,0)*IF(#REF!=6,77777,0*(IF(#REF!=7,0,0)))))</f>
        <v>#REF!</v>
      </c>
      <c r="AK125" s="463" t="e">
        <f>IF(#REF!=1,777,0*(IF(AC125=2,77,0)*IF(AB125=3,17,0)*IF(AA125=4,77,0)*IF(#REF!=5,777,0)*IF(#REF!=6,77777,0*(IF(#REF!=7,0,0)))))</f>
        <v>#REF!</v>
      </c>
      <c r="AL125" s="461" t="e">
        <f>IF($P$4=1,Eurojackpot!B125,0*(IF(AD125=2,77,0)*IF(AC125=3,17,0)*IF(AB125=4,77,0)*IF(AA125=5,777,0)*IF(#REF!=6,77777,0*(IF(Y125=7,0,0)))))</f>
        <v>#REF!</v>
      </c>
    </row>
    <row r="126" spans="1:38" ht="15.75" thickBot="1" x14ac:dyDescent="0.3">
      <c r="A126" s="81">
        <v>44309</v>
      </c>
      <c r="B126" s="358" t="s">
        <v>0</v>
      </c>
      <c r="C126" s="359"/>
      <c r="D126" s="359"/>
      <c r="E126" s="359"/>
      <c r="F126" s="359"/>
      <c r="G126" s="359"/>
      <c r="H126" s="360"/>
      <c r="I126" s="472" t="s">
        <v>1</v>
      </c>
      <c r="J126" s="450"/>
      <c r="K126" s="450"/>
      <c r="L126" s="450"/>
      <c r="M126" s="450"/>
      <c r="N126" s="450"/>
      <c r="O126" s="473"/>
      <c r="P126" s="472" t="s">
        <v>2</v>
      </c>
      <c r="Q126" s="450"/>
      <c r="R126" s="450"/>
      <c r="S126" s="450"/>
      <c r="T126" s="450"/>
      <c r="U126" s="450"/>
      <c r="V126" s="473"/>
      <c r="W126" s="71" t="s">
        <v>9</v>
      </c>
      <c r="X126" s="162" t="s">
        <v>3</v>
      </c>
      <c r="Y126" s="458" t="s">
        <v>4</v>
      </c>
      <c r="Z126" s="491"/>
      <c r="AA126" s="460" t="s">
        <v>166</v>
      </c>
      <c r="AB126" s="460" t="s">
        <v>167</v>
      </c>
      <c r="AC126" s="460" t="s">
        <v>168</v>
      </c>
      <c r="AD126" s="460" t="s">
        <v>169</v>
      </c>
      <c r="AE126" s="460" t="s">
        <v>170</v>
      </c>
      <c r="AF126" s="460" t="s">
        <v>171</v>
      </c>
      <c r="AG126" s="460" t="s">
        <v>172</v>
      </c>
      <c r="AH126" s="460" t="s">
        <v>173</v>
      </c>
      <c r="AI126" s="460" t="s">
        <v>174</v>
      </c>
      <c r="AJ126" s="460" t="s">
        <v>175</v>
      </c>
      <c r="AK126" s="460" t="s">
        <v>176</v>
      </c>
      <c r="AL126" s="460" t="s">
        <v>177</v>
      </c>
    </row>
    <row r="127" spans="1:38" x14ac:dyDescent="0.25">
      <c r="A127" s="44" t="s">
        <v>23</v>
      </c>
      <c r="B127" s="146">
        <f>$B$2</f>
        <v>3</v>
      </c>
      <c r="C127" s="147">
        <f>$C$2</f>
        <v>6</v>
      </c>
      <c r="D127" s="147">
        <f>$D$2</f>
        <v>15</v>
      </c>
      <c r="E127" s="147">
        <f>$E$2</f>
        <v>20</v>
      </c>
      <c r="F127" s="147">
        <f>$F$2</f>
        <v>22</v>
      </c>
      <c r="G127" s="147">
        <f>$G$2</f>
        <v>4</v>
      </c>
      <c r="H127" s="148">
        <f>$H$2</f>
        <v>8</v>
      </c>
      <c r="I127" s="291">
        <v>3</v>
      </c>
      <c r="J127" s="292">
        <v>6</v>
      </c>
      <c r="K127" s="292">
        <v>11</v>
      </c>
      <c r="L127" s="292">
        <v>14</v>
      </c>
      <c r="M127" s="292">
        <v>49</v>
      </c>
      <c r="N127" s="292">
        <v>1</v>
      </c>
      <c r="O127" s="142">
        <v>5</v>
      </c>
      <c r="P127" s="291">
        <f>COUNTIF(I127:N127,3)</f>
        <v>1</v>
      </c>
      <c r="Q127" s="292">
        <f>COUNTIF(I127:N127,6)</f>
        <v>1</v>
      </c>
      <c r="R127" s="292">
        <f>COUNTIF(I127:N127,15)</f>
        <v>0</v>
      </c>
      <c r="S127" s="292">
        <f>COUNTIF(I127:N127,20)</f>
        <v>0</v>
      </c>
      <c r="T127" s="292">
        <f>COUNTIF(I127:N127,22)</f>
        <v>0</v>
      </c>
      <c r="U127" s="292">
        <f>COUNTIF(N127:O127,4)</f>
        <v>0</v>
      </c>
      <c r="V127" s="142">
        <f>COUNTIF(O127:P127,8)</f>
        <v>0</v>
      </c>
      <c r="W127" s="160">
        <f>SUMIF(P127:T127,1)</f>
        <v>2</v>
      </c>
      <c r="X127" s="160">
        <f>SUMIF(U127:V127,1)</f>
        <v>0</v>
      </c>
      <c r="Y127" s="457"/>
      <c r="Z127" s="491"/>
      <c r="AA127" s="461">
        <f>IF(T126=1,5,0*(IF(S126=2,77,0)*IF(R126=3,17,0)*IF(Q126=4,77,0)*IF(P126=5,777,0)*IF(O126=6,77777,0*(IF(N126=7,0,0)))))</f>
        <v>0</v>
      </c>
      <c r="AB127" s="461">
        <f>IF(S127=1,17,0*(IF(T127=2,77,0)*IF(S127=3,17,0)*IF(R127=4,77,0)*IF(Q127=5,777,0)*IF(P127=6,77777,0*(IF(O127=7,0,0)))))</f>
        <v>0</v>
      </c>
      <c r="AC127" s="461">
        <f>IF(R127=1,77,0*(IF(U127=2,77,0)*IF(T127=3,17,0)*IF(S127=4,77,0)*IF(R127=5,777,0)*IF(Q127=6,77777,0*(IF(P127=7,0,0)))))</f>
        <v>0</v>
      </c>
      <c r="AD127" s="461">
        <f>IF(Q127=1,777,0*(IF(V127=2,77,0)*IF(U127=3,17,0)*IF(T127=4,77,0)*IF(S127=5,777,0)*IF(R127=6,77777,0*(IF(Q127=7,0,0)))))</f>
        <v>777</v>
      </c>
      <c r="AE127" s="461">
        <f>IF(P127=1,7777,0*(IF(W127=2,77,0)*IF(V127=3,17,0)*IF(U127=4,77,0)*IF(T127=5,777,0)*IF(S127=6,77777,0*(IF(R127=7,0,0)))))</f>
        <v>7777</v>
      </c>
      <c r="AF127" s="461">
        <f>IF(O127=1,77777,0*(IF(X127=2,77,0)*IF(W127=3,17,0)*IF(V127=4,77,0)*IF(U127=5,777,0)*IF(T127=6,77777,0*(IF(S127=7,0,0)))))</f>
        <v>0</v>
      </c>
      <c r="AG127" s="464">
        <f>IF(N127=1,Y127,0*(IF(T127=2,5,0)*IF(S127=3,17,0)*IF(R127=4,77,0)*IF(Q127=5,777,0)*IF(P127=6,7777,0*(IF(O127=6,77777,0)))))</f>
        <v>0</v>
      </c>
      <c r="AH127" s="461" t="e">
        <f>IF(AA128=1,5,0*(IF(#REF!=2,77,0)*IF(Y127=3,17,0)*IF(X127=4,77,0)*IF(W127=5,777,0)*IF(V127=6,77777,0*(IF(U127=7,0,0)))))</f>
        <v>#REF!</v>
      </c>
      <c r="AI127" s="461" t="e">
        <f>IF(#REF!=1,17,0*(IF(AA128=2,77,0)*IF(#REF!=3,17,0)*IF(Y127=4,77,0)*IF(X127=5,777,0)*IF(W127=6,77777,0*(IF(V127=7,0,0)))))</f>
        <v>#REF!</v>
      </c>
      <c r="AJ127" s="461" t="e">
        <f>IF(Y127=1,77,0*(IF(AB127=2,77,0)*IF(AA128=3,17,0)*IF(#REF!=4,77,0)*IF(Y127=5,777,0)*IF(X127=6,77777,0*(IF(W127=7,0,0)))))</f>
        <v>#REF!</v>
      </c>
      <c r="AK127" s="461" t="e">
        <f>IF(X127=1,777,0*(IF(AC127=2,77,0)*IF(AB127=3,17,0)*IF(AA128=4,77,0)*IF(#REF!=5,777,0)*IF(Y127=6,77777,0*(IF(X127=7,0,0)))))</f>
        <v>#REF!</v>
      </c>
      <c r="AL127" s="461" t="e">
        <f>IF($P$4=1,Eurojackpot!B127,0*(IF(AD127=2,77,0)*IF(AC127=3,17,0)*IF(AB127=4,77,0)*IF(AA128=5,777,0)*IF(#REF!=6,77777,0*(IF(Y127=7,0,0)))))</f>
        <v>#REF!</v>
      </c>
    </row>
    <row r="128" spans="1:38" x14ac:dyDescent="0.25">
      <c r="A128" s="44" t="s">
        <v>24</v>
      </c>
      <c r="B128" s="149">
        <f>$B$3</f>
        <v>15</v>
      </c>
      <c r="C128" s="139">
        <f>$C$3</f>
        <v>17</v>
      </c>
      <c r="D128" s="139">
        <f>$D$3</f>
        <v>27</v>
      </c>
      <c r="E128" s="139">
        <f>$E$3</f>
        <v>33</v>
      </c>
      <c r="F128" s="139">
        <f>$F$3</f>
        <v>50</v>
      </c>
      <c r="G128" s="139">
        <f>$G$3</f>
        <v>1</v>
      </c>
      <c r="H128" s="150">
        <f>$H$3</f>
        <v>2</v>
      </c>
      <c r="I128" s="8">
        <f>$I$127</f>
        <v>3</v>
      </c>
      <c r="J128" s="1">
        <f>$J$127</f>
        <v>6</v>
      </c>
      <c r="K128" s="1">
        <f>$K$127</f>
        <v>11</v>
      </c>
      <c r="L128" s="1">
        <f>$L$127</f>
        <v>14</v>
      </c>
      <c r="M128" s="1">
        <f>$M$127</f>
        <v>49</v>
      </c>
      <c r="N128" s="1">
        <f>$N$127</f>
        <v>1</v>
      </c>
      <c r="O128" s="126">
        <f>$O$127</f>
        <v>5</v>
      </c>
      <c r="P128" s="8">
        <f>COUNTIF(I128:N128,15)</f>
        <v>0</v>
      </c>
      <c r="Q128" s="1">
        <f>COUNTIF(I128:N128,17)</f>
        <v>0</v>
      </c>
      <c r="R128" s="1">
        <f>COUNTIF(I128:N128,27)</f>
        <v>0</v>
      </c>
      <c r="S128" s="1">
        <f>COUNTIF(I128:N128,33)</f>
        <v>0</v>
      </c>
      <c r="T128" s="1">
        <f>COUNTIF(I128:N128,50)</f>
        <v>0</v>
      </c>
      <c r="U128" s="1">
        <f>COUNTIF(N128:O128,1)</f>
        <v>1</v>
      </c>
      <c r="V128" s="126">
        <f>COUNTIF(O128:P128,2)</f>
        <v>0</v>
      </c>
      <c r="W128" s="160">
        <f t="shared" ref="W128:W132" si="92">SUMIF(P128:T128,1)</f>
        <v>0</v>
      </c>
      <c r="X128" s="160">
        <f t="shared" ref="X128:X132" si="93">SUMIF(U128:V128,1)</f>
        <v>1</v>
      </c>
      <c r="Y128" s="457"/>
      <c r="Z128" s="491"/>
      <c r="AA128" s="461">
        <f>IF(T127=1,5,0*(IF(S127=2,77,0)*IF(R127=3,17,0)*IF(Q127=4,77,0)*IF(P127=5,777,0)*IF(O127=6,77777,0*(IF(N127=7,0,0)))))</f>
        <v>0</v>
      </c>
      <c r="AB128" s="461">
        <f t="shared" ref="AB128" si="94">IF(U127=1,5,0*(IF(T127=2,77,0)*IF(S127=3,17,0)*IF(R127=4,77,0)*IF(Q127=5,777,0)*IF(P127=6,77777,0*(IF(O127=7,0,0)))))</f>
        <v>0</v>
      </c>
      <c r="AC128" s="461">
        <f t="shared" ref="AC128" si="95">IF(V127=1,5,0*(IF(U127=2,77,0)*IF(T127=3,17,0)*IF(S127=4,77,0)*IF(R127=5,777,0)*IF(Q127=6,77777,0*(IF(P127=7,0,0)))))</f>
        <v>0</v>
      </c>
      <c r="AD128" s="461">
        <f t="shared" ref="AD128" si="96">IF(W127=1,5,0*(IF(V127=2,77,0)*IF(U127=3,17,0)*IF(T127=4,77,0)*IF(S127=5,777,0)*IF(R127=6,77777,0*(IF(Q127=7,0,0)))))</f>
        <v>0</v>
      </c>
      <c r="AE128" s="461">
        <f t="shared" ref="AE128" si="97">IF(X127=1,5,0*(IF(W127=2,77,0)*IF(V127=3,17,0)*IF(U127=4,77,0)*IF(T127=5,777,0)*IF(S127=6,77777,0*(IF(R127=7,0,0)))))</f>
        <v>0</v>
      </c>
      <c r="AF128" s="461">
        <f t="shared" ref="AF128" si="98">IF(Y127=1,5,0*(IF(X127=2,77,0)*IF(W127=3,17,0)*IF(V127=4,77,0)*IF(U127=5,777,0)*IF(T127=6,77777,0*(IF(S127=7,0,0)))))</f>
        <v>0</v>
      </c>
      <c r="AG128" s="461">
        <f t="shared" ref="AG128" si="99">IF(Z127=1,5,0*(IF(Y127=2,77,0)*IF(X127=3,17,0)*IF(W127=4,77,0)*IF(V127=5,777,0)*IF(U127=6,77777,0*(IF(T127=7,0,0)))))</f>
        <v>0</v>
      </c>
      <c r="AH128" s="461">
        <f t="shared" ref="AH128" si="100">IF(AA127=1,5,0*(IF(Z127=2,77,0)*IF(Y127=3,17,0)*IF(X127=4,77,0)*IF(W127=5,777,0)*IF(V127=6,77777,0*(IF(U127=7,0,0)))))</f>
        <v>0</v>
      </c>
      <c r="AI128" s="461">
        <f t="shared" ref="AI128" si="101">IF(AB127=1,5,0*(IF(AA127=2,77,0)*IF(Z127=3,17,0)*IF(Y127=4,77,0)*IF(X127=5,777,0)*IF(W127=6,77777,0*(IF(V127=7,0,0)))))</f>
        <v>0</v>
      </c>
      <c r="AJ128" s="461">
        <f t="shared" ref="AJ128" si="102">IF(AC127=1,5,0*(IF(AB127=2,77,0)*IF(AA127=3,17,0)*IF(Z127=4,77,0)*IF(Y127=5,777,0)*IF(X127=6,77777,0*(IF(W127=7,0,0)))))</f>
        <v>0</v>
      </c>
      <c r="AK128" s="461">
        <f t="shared" ref="AK128" si="103">IF(AD127=1,5,0*(IF(AC127=2,77,0)*IF(AB127=3,17,0)*IF(AA127=4,77,0)*IF(Z127=5,777,0)*IF(Y127=6,77777,0*(IF(X127=7,0,0)))))</f>
        <v>0</v>
      </c>
      <c r="AL128" s="461">
        <f t="shared" ref="AL128" si="104">IF(AE127=1,5,0*(IF(AD127=2,77,0)*IF(AC127=3,17,0)*IF(AB127=4,77,0)*IF(AA127=5,777,0)*IF(Z127=6,77777,0*(IF(Y127=7,0,0)))))</f>
        <v>0</v>
      </c>
    </row>
    <row r="129" spans="1:38" x14ac:dyDescent="0.25">
      <c r="A129" s="44" t="s">
        <v>25</v>
      </c>
      <c r="B129" s="149">
        <f>$B$4</f>
        <v>7</v>
      </c>
      <c r="C129" s="139">
        <f>$C$4</f>
        <v>8</v>
      </c>
      <c r="D129" s="139">
        <f>$D$4</f>
        <v>28</v>
      </c>
      <c r="E129" s="139">
        <f>$E$4</f>
        <v>34</v>
      </c>
      <c r="F129" s="139">
        <f>$F$4</f>
        <v>39</v>
      </c>
      <c r="G129" s="139">
        <f>$G$4</f>
        <v>4</v>
      </c>
      <c r="H129" s="150">
        <f>$H$4</f>
        <v>10</v>
      </c>
      <c r="I129" s="8">
        <f>$I$127</f>
        <v>3</v>
      </c>
      <c r="J129" s="1">
        <f>$J$127</f>
        <v>6</v>
      </c>
      <c r="K129" s="1">
        <f>$K$127</f>
        <v>11</v>
      </c>
      <c r="L129" s="1">
        <f>$L$127</f>
        <v>14</v>
      </c>
      <c r="M129" s="1">
        <f>$M$127</f>
        <v>49</v>
      </c>
      <c r="N129" s="1">
        <f>$N$127</f>
        <v>1</v>
      </c>
      <c r="O129" s="126">
        <f>$O$127</f>
        <v>5</v>
      </c>
      <c r="P129" s="8">
        <f>COUNTIF(I129:N129,7)</f>
        <v>0</v>
      </c>
      <c r="Q129" s="1">
        <f t="shared" ref="Q129" si="105">COUNTIF(I129:N129,8)</f>
        <v>0</v>
      </c>
      <c r="R129" s="1">
        <f>COUNTIF(I129:N129,28)</f>
        <v>0</v>
      </c>
      <c r="S129" s="1">
        <f>COUNTIF(I129:N129,34)</f>
        <v>0</v>
      </c>
      <c r="T129" s="1">
        <f>COUNTIF(I129:N129,39)</f>
        <v>0</v>
      </c>
      <c r="U129" s="1">
        <f t="shared" ref="U129:U130" si="106">COUNTIF(N129:O129,4)</f>
        <v>0</v>
      </c>
      <c r="V129" s="126">
        <f>COUNTIF(O129:P129,10)</f>
        <v>0</v>
      </c>
      <c r="W129" s="160">
        <f t="shared" si="92"/>
        <v>0</v>
      </c>
      <c r="X129" s="160">
        <f t="shared" si="93"/>
        <v>0</v>
      </c>
      <c r="Y129" s="457"/>
      <c r="Z129" s="491"/>
      <c r="AA129" s="461">
        <f>IF(T129=1,5,0*(IF(S129=2,77,0)*IF(R129=3,17,0)*IF(Q129=4,77,0)*IF(P129=5,777,0)*IF(O129=6,77777,0*(IF(N129=7,0,0)))))</f>
        <v>0</v>
      </c>
      <c r="AB129" s="461">
        <f>IF(S129=1,17,0*(IF(T129=2,77,0)*IF(S129=3,17,0)*IF(R129=4,77,0)*IF(Q129=5,777,0)*IF(P129=6,77777,0*(IF(O129=7,0,0)))))</f>
        <v>0</v>
      </c>
      <c r="AC129" s="461">
        <f>IF(R129=1,77,0*(IF(U129=2,77,0)*IF(T129=3,17,0)*IF(S129=4,77,0)*IF(R129=5,777,0)*IF(Q129=6,77777,0*(IF(P129=7,0,0)))))</f>
        <v>0</v>
      </c>
      <c r="AD129" s="461">
        <f>IF(Q129=1,777,0*(IF(V129=2,77,0)*IF(U129=3,17,0)*IF(T129=4,77,0)*IF(S129=5,777,0)*IF(R129=6,77777,0*(IF(Q129=7,0,0)))))</f>
        <v>0</v>
      </c>
      <c r="AE129" s="461">
        <f>IF(P129=1,7777,0*(IF(W129=2,77,0)*IF(V129=3,17,0)*IF(U129=4,77,0)*IF(T129=5,777,0)*IF(S129=6,77777,0*(IF(R129=7,0,0)))))</f>
        <v>0</v>
      </c>
      <c r="AF129" s="461">
        <f>IF(O129=1,77777,0*(IF(X129=2,77,0)*IF(W129=3,17,0)*IF(V129=4,77,0)*IF(U129=5,777,0)*IF(T129=6,77777,0*(IF(S129=7,0,0)))))</f>
        <v>0</v>
      </c>
      <c r="AG129" s="464">
        <f>IF(N129=1,Y129,0*(IF(T129=2,5,0)*IF(S129=3,17,0)*IF(R129=4,77,0)*IF(Q129=5,777,0)*IF(P129=6,7777,0*(IF(O129=6,77777,0)))))</f>
        <v>0</v>
      </c>
      <c r="AH129" s="461" t="e">
        <f>IF(AA129=1,5,0*(IF(#REF!=2,77,0)*IF(Y129=3,17,0)*IF(X129=4,77,0)*IF(W129=5,777,0)*IF(V129=6,77777,0*(IF(U129=7,0,0)))))</f>
        <v>#REF!</v>
      </c>
      <c r="AI129" s="461" t="e">
        <f>IF(#REF!=1,17,0*(IF(AA129=2,77,0)*IF(#REF!=3,17,0)*IF(Y129=4,77,0)*IF(X129=5,777,0)*IF(W129=6,77777,0*(IF(V129=7,0,0)))))</f>
        <v>#REF!</v>
      </c>
      <c r="AJ129" s="461" t="e">
        <f>IF(Y129=1,77,0*(IF(AB129=2,77,0)*IF(AA129=3,17,0)*IF(#REF!=4,77,0)*IF(Y129=5,777,0)*IF(X129=6,77777,0*(IF(W129=7,0,0)))))</f>
        <v>#REF!</v>
      </c>
      <c r="AK129" s="461" t="e">
        <f>IF(X129=1,777,0*(IF(AC129=2,77,0)*IF(AB129=3,17,0)*IF(AA129=4,77,0)*IF(#REF!=5,777,0)*IF(Y129=6,77777,0*(IF(X129=7,0,0)))))</f>
        <v>#REF!</v>
      </c>
      <c r="AL129" s="461" t="e">
        <f>IF($P$4=1,Eurojackpot!B129,0*(IF(AD129=2,77,0)*IF(AC129=3,17,0)*IF(AB129=4,77,0)*IF(AA129=5,777,0)*IF(#REF!=6,77777,0*(IF(Y129=7,0,0)))))</f>
        <v>#REF!</v>
      </c>
    </row>
    <row r="130" spans="1:38" x14ac:dyDescent="0.25">
      <c r="A130" s="44" t="s">
        <v>26</v>
      </c>
      <c r="B130" s="149">
        <f>$B$5</f>
        <v>1</v>
      </c>
      <c r="C130" s="139">
        <f>$C$5</f>
        <v>6</v>
      </c>
      <c r="D130" s="139">
        <f>$D$5</f>
        <v>19</v>
      </c>
      <c r="E130" s="139">
        <f>$E$5</f>
        <v>38</v>
      </c>
      <c r="F130" s="139">
        <f>$F$5</f>
        <v>40</v>
      </c>
      <c r="G130" s="139">
        <f>$G$5</f>
        <v>4</v>
      </c>
      <c r="H130" s="150">
        <f>$H$5</f>
        <v>5</v>
      </c>
      <c r="I130" s="8">
        <f>$I$127</f>
        <v>3</v>
      </c>
      <c r="J130" s="1">
        <f>$J$127</f>
        <v>6</v>
      </c>
      <c r="K130" s="1">
        <f>$K$127</f>
        <v>11</v>
      </c>
      <c r="L130" s="1">
        <f>$L$127</f>
        <v>14</v>
      </c>
      <c r="M130" s="1">
        <f>$M$127</f>
        <v>49</v>
      </c>
      <c r="N130" s="1">
        <f>$N$127</f>
        <v>1</v>
      </c>
      <c r="O130" s="126">
        <f>$O$127</f>
        <v>5</v>
      </c>
      <c r="P130" s="8">
        <f>COUNTIF(I130:N130,1)</f>
        <v>1</v>
      </c>
      <c r="Q130" s="1">
        <f>COUNTIF(I130:N130,6)</f>
        <v>1</v>
      </c>
      <c r="R130" s="1">
        <f>COUNTIF(I130:N130,19)</f>
        <v>0</v>
      </c>
      <c r="S130" s="1">
        <f>COUNTIF(I130:N130,38)</f>
        <v>0</v>
      </c>
      <c r="T130" s="1">
        <f>COUNTIF(I130:N130,40)</f>
        <v>0</v>
      </c>
      <c r="U130" s="1">
        <f t="shared" si="106"/>
        <v>0</v>
      </c>
      <c r="V130" s="126">
        <f>COUNTIF(O130:P130,5)</f>
        <v>1</v>
      </c>
      <c r="W130" s="160">
        <f t="shared" si="92"/>
        <v>2</v>
      </c>
      <c r="X130" s="160">
        <f t="shared" si="93"/>
        <v>1</v>
      </c>
      <c r="Y130" s="457">
        <v>7.7</v>
      </c>
      <c r="Z130" s="491"/>
      <c r="AA130" s="461">
        <f>IF(T131=1,5,0*(IF(S131=2,77,0)*IF(R131=3,17,0)*IF(Q131=4,77,0)*IF(P131=5,777,0)*IF(O131=6,77777,0*(IF(N131=7,0,0)))))</f>
        <v>0</v>
      </c>
      <c r="AB130" s="461">
        <f>IF(S131=1,17,0*(IF(T131=2,77,0)*IF(S131=3,17,0)*IF(R131=4,77,0)*IF(Q131=5,777,0)*IF(P131=6,77777,0*(IF(O131=7,0,0)))))</f>
        <v>0</v>
      </c>
      <c r="AC130" s="461">
        <f>IF(R131=1,77,0*(IF(U131=2,77,0)*IF(T131=3,17,0)*IF(S131=4,77,0)*IF(R131=5,777,0)*IF(Q131=6,77777,0*(IF(P131=7,0,0)))))</f>
        <v>0</v>
      </c>
      <c r="AD130" s="461">
        <f>IF(Q131=1,777,0*(IF(V131=2,77,0)*IF(U131=3,17,0)*IF(T131=4,77,0)*IF(S131=5,777,0)*IF(R131=6,77777,0*(IF(Q131=7,0,0)))))</f>
        <v>0</v>
      </c>
      <c r="AE130" s="461">
        <f>IF(P131=1,7777,0*(IF(W131=2,77,0)*IF(V131=3,17,0)*IF(U131=4,77,0)*IF(T131=5,777,0)*IF(S131=6,77777,0*(IF(R131=7,0,0)))))</f>
        <v>0</v>
      </c>
      <c r="AF130" s="461">
        <f>IF(O131=1,77777,0*(IF(X131=2,77,0)*IF(W131=3,17,0)*IF(V131=4,77,0)*IF(U131=5,777,0)*IF(T131=6,77777,0*(IF(S131=7,0,0)))))</f>
        <v>0</v>
      </c>
      <c r="AG130" s="464">
        <f>IF(N131=1,Y131,0*(IF(T131=2,5,0)*IF(S131=3,17,0)*IF(R131=4,77,0)*IF(Q131=5,777,0)*IF(P131=6,7777,0*(IF(O131=6,77777,0)))))</f>
        <v>0</v>
      </c>
      <c r="AH130" s="461" t="e">
        <f>IF(AA130=1,5,0*(IF(#REF!=2,77,0)*IF(Y131=3,17,0)*IF(X131=4,77,0)*IF(W131=5,777,0)*IF(V131=6,77777,0*(IF(U131=7,0,0)))))</f>
        <v>#REF!</v>
      </c>
      <c r="AI130" s="461" t="e">
        <f>IF(#REF!=1,17,0*(IF(AA130=2,77,0)*IF(#REF!=3,17,0)*IF(Y131=4,77,0)*IF(X131=5,777,0)*IF(W131=6,77777,0*(IF(V131=7,0,0)))))</f>
        <v>#REF!</v>
      </c>
      <c r="AJ130" s="461" t="e">
        <f>IF(Y131=1,77,0*(IF(AB130=2,77,0)*IF(AA130=3,17,0)*IF(#REF!=4,77,0)*IF(Y131=5,777,0)*IF(X131=6,77777,0*(IF(W131=7,0,0)))))</f>
        <v>#REF!</v>
      </c>
      <c r="AK130" s="461" t="e">
        <f>IF(X131=1,777,0*(IF(AC130=2,77,0)*IF(AB130=3,17,0)*IF(AA130=4,77,0)*IF(#REF!=5,777,0)*IF(Y131=6,77777,0*(IF(X131=7,0,0)))))</f>
        <v>#REF!</v>
      </c>
      <c r="AL130" s="461" t="e">
        <f>IF($P$4=1,Eurojackpot!B130,0*(IF(AD130=2,77,0)*IF(AC130=3,17,0)*IF(AB130=4,77,0)*IF(AA130=5,777,0)*IF(#REF!=6,77777,0*(IF(Y130=7,0,0)))))</f>
        <v>#REF!</v>
      </c>
    </row>
    <row r="131" spans="1:38" x14ac:dyDescent="0.25">
      <c r="A131" s="44" t="s">
        <v>27</v>
      </c>
      <c r="B131" s="149">
        <f>$B$6</f>
        <v>10</v>
      </c>
      <c r="C131" s="139">
        <f>$C$6</f>
        <v>25</v>
      </c>
      <c r="D131" s="139">
        <f>$D$6</f>
        <v>26</v>
      </c>
      <c r="E131" s="139">
        <f>$E$6</f>
        <v>29</v>
      </c>
      <c r="F131" s="139">
        <f>$F$6</f>
        <v>35</v>
      </c>
      <c r="G131" s="139">
        <f>$G$6</f>
        <v>6</v>
      </c>
      <c r="H131" s="150">
        <f>$H$6</f>
        <v>9</v>
      </c>
      <c r="I131" s="8">
        <f>$I$127</f>
        <v>3</v>
      </c>
      <c r="J131" s="1">
        <f>$J$127</f>
        <v>6</v>
      </c>
      <c r="K131" s="1">
        <f>$K$127</f>
        <v>11</v>
      </c>
      <c r="L131" s="1">
        <f>$L$127</f>
        <v>14</v>
      </c>
      <c r="M131" s="1">
        <f>$M$127</f>
        <v>49</v>
      </c>
      <c r="N131" s="1">
        <f>$N$127</f>
        <v>1</v>
      </c>
      <c r="O131" s="126">
        <f>$O$127</f>
        <v>5</v>
      </c>
      <c r="P131" s="8">
        <f>COUNTIF(I131:N131,10)</f>
        <v>0</v>
      </c>
      <c r="Q131" s="1">
        <f>COUNTIF(I131:N131,25)</f>
        <v>0</v>
      </c>
      <c r="R131" s="1">
        <f>COUNTIF(I131:N131,26)</f>
        <v>0</v>
      </c>
      <c r="S131" s="1">
        <f>COUNTIF(I131:N131,29)</f>
        <v>0</v>
      </c>
      <c r="T131" s="1">
        <f>COUNTIF(I131:N131,35)</f>
        <v>0</v>
      </c>
      <c r="U131" s="1">
        <f>COUNTIF(N131:O131,6)</f>
        <v>0</v>
      </c>
      <c r="V131" s="126">
        <f>COUNTIF(O131:P131,9)</f>
        <v>0</v>
      </c>
      <c r="W131" s="160">
        <f t="shared" si="92"/>
        <v>0</v>
      </c>
      <c r="X131" s="160">
        <f t="shared" si="93"/>
        <v>0</v>
      </c>
      <c r="Y131" s="457"/>
      <c r="Z131" s="491"/>
      <c r="AA131" s="461" t="e">
        <f>IF(#REF!=1,5,0*(IF(#REF!=2,77,0)*IF(#REF!=3,17,0)*IF(#REF!=4,77,0)*IF(#REF!=5,777,0)*IF(#REF!=6,77777,0*(IF(#REF!=7,0,0)))))</f>
        <v>#REF!</v>
      </c>
      <c r="AB131" s="461" t="e">
        <f>IF(#REF!=1,17,0*(IF(#REF!=2,77,0)*IF(#REF!=3,17,0)*IF(#REF!=4,77,0)*IF(#REF!=5,777,0)*IF(#REF!=6,77777,0*(IF(#REF!=7,0,0)))))</f>
        <v>#REF!</v>
      </c>
      <c r="AC131" s="461" t="e">
        <f>IF(#REF!=1,77,0*(IF(#REF!=2,77,0)*IF(#REF!=3,17,0)*IF(#REF!=4,77,0)*IF(#REF!=5,777,0)*IF(#REF!=6,77777,0*(IF(#REF!=7,0,0)))))</f>
        <v>#REF!</v>
      </c>
      <c r="AD131" s="461" t="e">
        <f>IF(#REF!=1,777,0*(IF(#REF!=2,77,0)*IF(#REF!=3,17,0)*IF(#REF!=4,77,0)*IF(#REF!=5,777,0)*IF(#REF!=6,77777,0*(IF(#REF!=7,0,0)))))</f>
        <v>#REF!</v>
      </c>
      <c r="AE131" s="461" t="e">
        <f>IF(#REF!=1,7777,0*(IF(#REF!=2,77,0)*IF(#REF!=3,17,0)*IF(#REF!=4,77,0)*IF(#REF!=5,777,0)*IF(#REF!=6,77777,0*(IF(#REF!=7,0,0)))))</f>
        <v>#REF!</v>
      </c>
      <c r="AF131" s="461" t="e">
        <f>IF(#REF!=1,77777,0*(IF(#REF!=2,77,0)*IF(#REF!=3,17,0)*IF(#REF!=4,77,0)*IF(#REF!=5,777,0)*IF(#REF!=6,77777,0*(IF(#REF!=7,0,0)))))</f>
        <v>#REF!</v>
      </c>
      <c r="AG131" s="464" t="e">
        <f>IF(#REF!=1,#REF!,0*(IF(#REF!=2,5,0)*IF(#REF!=3,17,0)*IF(#REF!=4,77,0)*IF(#REF!=5,777,0)*IF(#REF!=6,7777,0*(IF(#REF!=6,77777,0)))))</f>
        <v>#REF!</v>
      </c>
      <c r="AH131" s="461" t="e">
        <f>IF(AA131=1,5,0*(IF(#REF!=2,77,0)*IF(#REF!=3,17,0)*IF(#REF!=4,77,0)*IF(#REF!=5,777,0)*IF(#REF!=6,77777,0*(IF(#REF!=7,0,0)))))</f>
        <v>#REF!</v>
      </c>
      <c r="AI131" s="461" t="e">
        <f>IF(#REF!=1,17,0*(IF(AA131=2,77,0)*IF(#REF!=3,17,0)*IF(#REF!=4,77,0)*IF(#REF!=5,777,0)*IF(#REF!=6,77777,0*(IF(#REF!=7,0,0)))))</f>
        <v>#REF!</v>
      </c>
      <c r="AJ131" s="461" t="e">
        <f>IF(#REF!=1,77,0*(IF(AB131=2,77,0)*IF(AA131=3,17,0)*IF(#REF!=4,77,0)*IF(#REF!=5,777,0)*IF(#REF!=6,77777,0*(IF(#REF!=7,0,0)))))</f>
        <v>#REF!</v>
      </c>
      <c r="AK131" s="461" t="e">
        <f>IF(#REF!=1,777,0*(IF(AC131=2,77,0)*IF(AB131=3,17,0)*IF(AA131=4,77,0)*IF(#REF!=5,777,0)*IF(#REF!=6,77777,0*(IF(#REF!=7,0,0)))))</f>
        <v>#REF!</v>
      </c>
      <c r="AL131" s="461" t="e">
        <f>IF($P$4=1,Eurojackpot!B131,0*(IF(AD131=2,77,0)*IF(AC131=3,17,0)*IF(AB131=4,77,0)*IF(AA131=5,777,0)*IF(#REF!=6,77777,0*(IF(Y131=7,0,0)))))</f>
        <v>#REF!</v>
      </c>
    </row>
    <row r="132" spans="1:38" ht="15.75" thickBot="1" x14ac:dyDescent="0.3">
      <c r="A132" s="44" t="s">
        <v>28</v>
      </c>
      <c r="B132" s="149">
        <f>$B$7</f>
        <v>8</v>
      </c>
      <c r="C132" s="139">
        <f>$C$7</f>
        <v>33</v>
      </c>
      <c r="D132" s="139">
        <f>$D$7</f>
        <v>35</v>
      </c>
      <c r="E132" s="139">
        <f>$E$7</f>
        <v>36</v>
      </c>
      <c r="F132" s="139">
        <f>$F$7</f>
        <v>37</v>
      </c>
      <c r="G132" s="139">
        <f>$G$7</f>
        <v>3</v>
      </c>
      <c r="H132" s="150">
        <f>$H$7</f>
        <v>7</v>
      </c>
      <c r="I132" s="8">
        <f>$I$127</f>
        <v>3</v>
      </c>
      <c r="J132" s="1">
        <f>$J$127</f>
        <v>6</v>
      </c>
      <c r="K132" s="1">
        <f>$K$127</f>
        <v>11</v>
      </c>
      <c r="L132" s="1">
        <f>$L$127</f>
        <v>14</v>
      </c>
      <c r="M132" s="1">
        <f>$M$127</f>
        <v>49</v>
      </c>
      <c r="N132" s="1">
        <f>$N$127</f>
        <v>1</v>
      </c>
      <c r="O132" s="126">
        <f>$O$127</f>
        <v>5</v>
      </c>
      <c r="P132" s="8">
        <f>COUNTIF(I132:N132,8)</f>
        <v>0</v>
      </c>
      <c r="Q132" s="1">
        <f>COUNTIF(I132:N132,33)</f>
        <v>0</v>
      </c>
      <c r="R132" s="1">
        <f>COUNTIF(I132:N132,35)</f>
        <v>0</v>
      </c>
      <c r="S132" s="1">
        <f>COUNTIF(I132:N132,36)</f>
        <v>0</v>
      </c>
      <c r="T132" s="1">
        <f>COUNTIF(I132:N132,37)</f>
        <v>0</v>
      </c>
      <c r="U132" s="1">
        <f>COUNTIF(N132:O132,3)</f>
        <v>0</v>
      </c>
      <c r="V132" s="126">
        <f>COUNTIF(O132:P132,7)</f>
        <v>0</v>
      </c>
      <c r="W132" s="160">
        <f t="shared" si="92"/>
        <v>0</v>
      </c>
      <c r="X132" s="160">
        <f t="shared" si="93"/>
        <v>0</v>
      </c>
      <c r="Y132" s="459"/>
      <c r="Z132" s="491"/>
      <c r="AA132" s="463" t="e">
        <f>IF(#REF!=1,5,0*(IF(#REF!=2,77,0)*IF(#REF!=3,17,0)*IF(#REF!=4,77,0)*IF(#REF!=5,777,0)*IF(#REF!=6,77777,0*(IF(#REF!=7,0,0)))))</f>
        <v>#REF!</v>
      </c>
      <c r="AB132" s="463" t="e">
        <f>IF(#REF!=1,17,0*(IF(#REF!=2,77,0)*IF(#REF!=3,17,0)*IF(#REF!=4,77,0)*IF(#REF!=5,777,0)*IF(#REF!=6,77777,0*(IF(#REF!=7,0,0)))))</f>
        <v>#REF!</v>
      </c>
      <c r="AC132" s="463" t="e">
        <f>IF(#REF!=1,77,0*(IF(#REF!=2,77,0)*IF(#REF!=3,17,0)*IF(#REF!=4,77,0)*IF(#REF!=5,777,0)*IF(#REF!=6,77777,0*(IF(#REF!=7,0,0)))))</f>
        <v>#REF!</v>
      </c>
      <c r="AD132" s="463" t="e">
        <f>IF(#REF!=1,777,0*(IF(#REF!=2,77,0)*IF(#REF!=3,17,0)*IF(#REF!=4,77,0)*IF(#REF!=5,777,0)*IF(#REF!=6,77777,0*(IF(#REF!=7,0,0)))))</f>
        <v>#REF!</v>
      </c>
      <c r="AE132" s="463" t="e">
        <f>IF(#REF!=1,7777,0*(IF(#REF!=2,77,0)*IF(#REF!=3,17,0)*IF(#REF!=4,77,0)*IF(#REF!=5,777,0)*IF(#REF!=6,77777,0*(IF(#REF!=7,0,0)))))</f>
        <v>#REF!</v>
      </c>
      <c r="AF132" s="463" t="e">
        <f>IF(#REF!=1,77777,0*(IF(#REF!=2,77,0)*IF(#REF!=3,17,0)*IF(#REF!=4,77,0)*IF(#REF!=5,777,0)*IF(#REF!=6,77777,0*(IF(#REF!=7,0,0)))))</f>
        <v>#REF!</v>
      </c>
      <c r="AG132" s="465" t="e">
        <f>IF(#REF!=1,#REF!,0*(IF(#REF!=2,5,0)*IF(#REF!=3,17,0)*IF(#REF!=4,77,0)*IF(#REF!=5,777,0)*IF(#REF!=6,7777,0*(IF(#REF!=6,77777,0)))))</f>
        <v>#REF!</v>
      </c>
      <c r="AH132" s="463" t="e">
        <f>IF(AA132=1,5,0*(IF(#REF!=2,77,0)*IF(#REF!=3,17,0)*IF(#REF!=4,77,0)*IF(#REF!=5,777,0)*IF(#REF!=6,77777,0*(IF(#REF!=7,0,0)))))</f>
        <v>#REF!</v>
      </c>
      <c r="AI132" s="463" t="e">
        <f>IF(#REF!=1,17,0*(IF(AA132=2,77,0)*IF(#REF!=3,17,0)*IF(#REF!=4,77,0)*IF(#REF!=5,777,0)*IF(#REF!=6,77777,0*(IF(#REF!=7,0,0)))))</f>
        <v>#REF!</v>
      </c>
      <c r="AJ132" s="463" t="e">
        <f>IF(#REF!=1,77,0*(IF(AB132=2,77,0)*IF(AA132=3,17,0)*IF(#REF!=4,77,0)*IF(#REF!=5,777,0)*IF(#REF!=6,77777,0*(IF(#REF!=7,0,0)))))</f>
        <v>#REF!</v>
      </c>
      <c r="AK132" s="463" t="e">
        <f>IF(#REF!=1,777,0*(IF(AC132=2,77,0)*IF(AB132=3,17,0)*IF(AA132=4,77,0)*IF(#REF!=5,777,0)*IF(#REF!=6,77777,0*(IF(#REF!=7,0,0)))))</f>
        <v>#REF!</v>
      </c>
      <c r="AL132" s="461" t="e">
        <f>IF($P$4=1,Eurojackpot!B132,0*(IF(AD132=2,77,0)*IF(AC132=3,17,0)*IF(AB132=4,77,0)*IF(AA132=5,777,0)*IF(#REF!=6,77777,0*(IF(Y132=7,0,0)))))</f>
        <v>#REF!</v>
      </c>
    </row>
    <row r="133" spans="1:38" ht="15.75" thickBot="1" x14ac:dyDescent="0.3">
      <c r="A133" s="82">
        <v>44316</v>
      </c>
      <c r="B133" s="472" t="s">
        <v>0</v>
      </c>
      <c r="C133" s="450"/>
      <c r="D133" s="450"/>
      <c r="E133" s="450"/>
      <c r="F133" s="450"/>
      <c r="G133" s="450"/>
      <c r="H133" s="473"/>
      <c r="I133" s="472" t="s">
        <v>1</v>
      </c>
      <c r="J133" s="450"/>
      <c r="K133" s="450"/>
      <c r="L133" s="450"/>
      <c r="M133" s="450"/>
      <c r="N133" s="450"/>
      <c r="O133" s="473"/>
      <c r="P133" s="361" t="s">
        <v>2</v>
      </c>
      <c r="Q133" s="340"/>
      <c r="R133" s="340"/>
      <c r="S133" s="340"/>
      <c r="T133" s="340"/>
      <c r="U133" s="340"/>
      <c r="V133" s="346"/>
      <c r="W133" s="71" t="s">
        <v>9</v>
      </c>
      <c r="X133" s="162" t="s">
        <v>3</v>
      </c>
      <c r="Y133" s="458" t="s">
        <v>4</v>
      </c>
      <c r="Z133" s="491"/>
      <c r="AA133" s="460" t="s">
        <v>166</v>
      </c>
      <c r="AB133" s="460" t="s">
        <v>167</v>
      </c>
      <c r="AC133" s="460" t="s">
        <v>168</v>
      </c>
      <c r="AD133" s="460" t="s">
        <v>169</v>
      </c>
      <c r="AE133" s="460" t="s">
        <v>170</v>
      </c>
      <c r="AF133" s="460" t="s">
        <v>171</v>
      </c>
      <c r="AG133" s="460" t="s">
        <v>172</v>
      </c>
      <c r="AH133" s="460" t="s">
        <v>173</v>
      </c>
      <c r="AI133" s="460" t="s">
        <v>174</v>
      </c>
      <c r="AJ133" s="460" t="s">
        <v>175</v>
      </c>
      <c r="AK133" s="460" t="s">
        <v>176</v>
      </c>
      <c r="AL133" s="460" t="s">
        <v>177</v>
      </c>
    </row>
    <row r="134" spans="1:38" x14ac:dyDescent="0.25">
      <c r="A134" s="44" t="s">
        <v>23</v>
      </c>
      <c r="B134" s="146">
        <f>$B$2</f>
        <v>3</v>
      </c>
      <c r="C134" s="147">
        <f>$C$2</f>
        <v>6</v>
      </c>
      <c r="D134" s="147">
        <f>$D$2</f>
        <v>15</v>
      </c>
      <c r="E134" s="147">
        <f>$E$2</f>
        <v>20</v>
      </c>
      <c r="F134" s="147">
        <f>$F$2</f>
        <v>22</v>
      </c>
      <c r="G134" s="147">
        <f>$G$2</f>
        <v>4</v>
      </c>
      <c r="H134" s="148">
        <f>$H$2</f>
        <v>8</v>
      </c>
      <c r="I134" s="291">
        <v>23</v>
      </c>
      <c r="J134" s="292">
        <v>27</v>
      </c>
      <c r="K134" s="292">
        <v>34</v>
      </c>
      <c r="L134" s="292">
        <v>40</v>
      </c>
      <c r="M134" s="292">
        <v>43</v>
      </c>
      <c r="N134" s="292">
        <v>5</v>
      </c>
      <c r="O134" s="142">
        <v>7</v>
      </c>
      <c r="P134" s="291">
        <f>COUNTIF(I134:N134,3)</f>
        <v>0</v>
      </c>
      <c r="Q134" s="292">
        <f>COUNTIF(I134:N134,6)</f>
        <v>0</v>
      </c>
      <c r="R134" s="292">
        <f>COUNTIF(I134:N134,15)</f>
        <v>0</v>
      </c>
      <c r="S134" s="292">
        <f>COUNTIF(I134:N134,20)</f>
        <v>0</v>
      </c>
      <c r="T134" s="292">
        <f>COUNTIF(I134:N134,22)</f>
        <v>0</v>
      </c>
      <c r="U134" s="292">
        <f>COUNTIF(N134:O134,4)</f>
        <v>0</v>
      </c>
      <c r="V134" s="142">
        <f>COUNTIF(O134:P134,8)</f>
        <v>0</v>
      </c>
      <c r="W134" s="160">
        <f>SUMIF(P134:T134,1)</f>
        <v>0</v>
      </c>
      <c r="X134" s="160">
        <f>SUMIF(U134:V134,1)</f>
        <v>0</v>
      </c>
      <c r="Y134" s="457"/>
      <c r="Z134" s="491"/>
      <c r="AA134" s="461">
        <f>IF(T133=1,5,0*(IF(S133=2,77,0)*IF(R133=3,17,0)*IF(Q133=4,77,0)*IF(P133=5,777,0)*IF(O133=6,77777,0*(IF(N133=7,0,0)))))</f>
        <v>0</v>
      </c>
      <c r="AB134" s="461">
        <f>IF(S134=1,17,0*(IF(T134=2,77,0)*IF(S134=3,17,0)*IF(R134=4,77,0)*IF(Q134=5,777,0)*IF(P134=6,77777,0*(IF(O134=7,0,0)))))</f>
        <v>0</v>
      </c>
      <c r="AC134" s="461">
        <f>IF(R134=1,77,0*(IF(U134=2,77,0)*IF(T134=3,17,0)*IF(S134=4,77,0)*IF(R134=5,777,0)*IF(Q134=6,77777,0*(IF(P134=7,0,0)))))</f>
        <v>0</v>
      </c>
      <c r="AD134" s="461">
        <f>IF(Q134=1,777,0*(IF(V134=2,77,0)*IF(U134=3,17,0)*IF(T134=4,77,0)*IF(S134=5,777,0)*IF(R134=6,77777,0*(IF(Q134=7,0,0)))))</f>
        <v>0</v>
      </c>
      <c r="AE134" s="461">
        <f>IF(P134=1,7777,0*(IF(W134=2,77,0)*IF(V134=3,17,0)*IF(U134=4,77,0)*IF(T134=5,777,0)*IF(S134=6,77777,0*(IF(R134=7,0,0)))))</f>
        <v>0</v>
      </c>
      <c r="AF134" s="461">
        <f>IF(O134=1,77777,0*(IF(X134=2,77,0)*IF(W134=3,17,0)*IF(V134=4,77,0)*IF(U134=5,777,0)*IF(T134=6,77777,0*(IF(S134=7,0,0)))))</f>
        <v>0</v>
      </c>
      <c r="AG134" s="464">
        <f>IF(N134=1,Y134,0*(IF(T134=2,5,0)*IF(S134=3,17,0)*IF(R134=4,77,0)*IF(Q134=5,777,0)*IF(P134=6,7777,0*(IF(O134=6,77777,0)))))</f>
        <v>0</v>
      </c>
      <c r="AH134" s="461" t="e">
        <f>IF(AA135=1,5,0*(IF(#REF!=2,77,0)*IF(Y134=3,17,0)*IF(X134=4,77,0)*IF(W134=5,777,0)*IF(V134=6,77777,0*(IF(U134=7,0,0)))))</f>
        <v>#REF!</v>
      </c>
      <c r="AI134" s="461" t="e">
        <f>IF(#REF!=1,17,0*(IF(AA135=2,77,0)*IF(#REF!=3,17,0)*IF(Y134=4,77,0)*IF(X134=5,777,0)*IF(W134=6,77777,0*(IF(V134=7,0,0)))))</f>
        <v>#REF!</v>
      </c>
      <c r="AJ134" s="461" t="e">
        <f>IF(Y134=1,77,0*(IF(AB134=2,77,0)*IF(AA135=3,17,0)*IF(#REF!=4,77,0)*IF(Y134=5,777,0)*IF(X134=6,77777,0*(IF(W134=7,0,0)))))</f>
        <v>#REF!</v>
      </c>
      <c r="AK134" s="461" t="e">
        <f>IF(X134=1,777,0*(IF(AC134=2,77,0)*IF(AB134=3,17,0)*IF(AA135=4,77,0)*IF(#REF!=5,777,0)*IF(Y134=6,77777,0*(IF(X134=7,0,0)))))</f>
        <v>#REF!</v>
      </c>
      <c r="AL134" s="461" t="e">
        <f>IF($P$4=1,Eurojackpot!B134,0*(IF(AD134=2,77,0)*IF(AC134=3,17,0)*IF(AB134=4,77,0)*IF(AA135=5,777,0)*IF(#REF!=6,77777,0*(IF(Y134=7,0,0)))))</f>
        <v>#REF!</v>
      </c>
    </row>
    <row r="135" spans="1:38" x14ac:dyDescent="0.25">
      <c r="A135" s="44" t="s">
        <v>24</v>
      </c>
      <c r="B135" s="149">
        <f>$B$3</f>
        <v>15</v>
      </c>
      <c r="C135" s="139">
        <f>$C$3</f>
        <v>17</v>
      </c>
      <c r="D135" s="139">
        <f>$D$3</f>
        <v>27</v>
      </c>
      <c r="E135" s="139">
        <f>$E$3</f>
        <v>33</v>
      </c>
      <c r="F135" s="139">
        <f>$F$3</f>
        <v>50</v>
      </c>
      <c r="G135" s="139">
        <f>$G$3</f>
        <v>1</v>
      </c>
      <c r="H135" s="150">
        <f>$H$3</f>
        <v>2</v>
      </c>
      <c r="I135" s="8">
        <f>$I$134</f>
        <v>23</v>
      </c>
      <c r="J135" s="1">
        <f>$J$134</f>
        <v>27</v>
      </c>
      <c r="K135" s="1">
        <f>$K$134</f>
        <v>34</v>
      </c>
      <c r="L135" s="1">
        <f>$L$134</f>
        <v>40</v>
      </c>
      <c r="M135" s="1">
        <f>$M$134</f>
        <v>43</v>
      </c>
      <c r="N135" s="1">
        <f>$N$134</f>
        <v>5</v>
      </c>
      <c r="O135" s="126">
        <f>$O$134</f>
        <v>7</v>
      </c>
      <c r="P135" s="8">
        <f>COUNTIF(I135:N135,15)</f>
        <v>0</v>
      </c>
      <c r="Q135" s="1">
        <f>COUNTIF(I135:N135,17)</f>
        <v>0</v>
      </c>
      <c r="R135" s="1">
        <f>COUNTIF(I135:N135,27)</f>
        <v>1</v>
      </c>
      <c r="S135" s="1">
        <f>COUNTIF(I135:N135,33)</f>
        <v>0</v>
      </c>
      <c r="T135" s="1">
        <f>COUNTIF(I135:N135,50)</f>
        <v>0</v>
      </c>
      <c r="U135" s="1">
        <f>COUNTIF(N135:O135,1)</f>
        <v>0</v>
      </c>
      <c r="V135" s="126">
        <f>COUNTIF(O135:P135,2)</f>
        <v>0</v>
      </c>
      <c r="W135" s="160">
        <f t="shared" ref="W135:W139" si="107">SUMIF(P135:T135,1)</f>
        <v>1</v>
      </c>
      <c r="X135" s="160">
        <f t="shared" ref="X135:X139" si="108">SUMIF(U135:V135,1)</f>
        <v>0</v>
      </c>
      <c r="Y135" s="457"/>
      <c r="Z135" s="491"/>
      <c r="AA135" s="461">
        <f>IF(T134=1,5,0*(IF(S134=2,77,0)*IF(R134=3,17,0)*IF(Q134=4,77,0)*IF(P134=5,777,0)*IF(O134=6,77777,0*(IF(N134=7,0,0)))))</f>
        <v>0</v>
      </c>
      <c r="AB135" s="461">
        <f t="shared" ref="AB135" si="109">IF(U134=1,5,0*(IF(T134=2,77,0)*IF(S134=3,17,0)*IF(R134=4,77,0)*IF(Q134=5,777,0)*IF(P134=6,77777,0*(IF(O134=7,0,0)))))</f>
        <v>0</v>
      </c>
      <c r="AC135" s="461">
        <f t="shared" ref="AC135" si="110">IF(V134=1,5,0*(IF(U134=2,77,0)*IF(T134=3,17,0)*IF(S134=4,77,0)*IF(R134=5,777,0)*IF(Q134=6,77777,0*(IF(P134=7,0,0)))))</f>
        <v>0</v>
      </c>
      <c r="AD135" s="461">
        <f t="shared" ref="AD135" si="111">IF(W134=1,5,0*(IF(V134=2,77,0)*IF(U134=3,17,0)*IF(T134=4,77,0)*IF(S134=5,777,0)*IF(R134=6,77777,0*(IF(Q134=7,0,0)))))</f>
        <v>0</v>
      </c>
      <c r="AE135" s="461">
        <f t="shared" ref="AE135" si="112">IF(X134=1,5,0*(IF(W134=2,77,0)*IF(V134=3,17,0)*IF(U134=4,77,0)*IF(T134=5,777,0)*IF(S134=6,77777,0*(IF(R134=7,0,0)))))</f>
        <v>0</v>
      </c>
      <c r="AF135" s="461">
        <f t="shared" ref="AF135" si="113">IF(Y134=1,5,0*(IF(X134=2,77,0)*IF(W134=3,17,0)*IF(V134=4,77,0)*IF(U134=5,777,0)*IF(T134=6,77777,0*(IF(S134=7,0,0)))))</f>
        <v>0</v>
      </c>
      <c r="AG135" s="461">
        <f t="shared" ref="AG135" si="114">IF(Z134=1,5,0*(IF(Y134=2,77,0)*IF(X134=3,17,0)*IF(W134=4,77,0)*IF(V134=5,777,0)*IF(U134=6,77777,0*(IF(T134=7,0,0)))))</f>
        <v>0</v>
      </c>
      <c r="AH135" s="461">
        <f t="shared" ref="AH135" si="115">IF(AA134=1,5,0*(IF(Z134=2,77,0)*IF(Y134=3,17,0)*IF(X134=4,77,0)*IF(W134=5,777,0)*IF(V134=6,77777,0*(IF(U134=7,0,0)))))</f>
        <v>0</v>
      </c>
      <c r="AI135" s="461">
        <f t="shared" ref="AI135" si="116">IF(AB134=1,5,0*(IF(AA134=2,77,0)*IF(Z134=3,17,0)*IF(Y134=4,77,0)*IF(X134=5,777,0)*IF(W134=6,77777,0*(IF(V134=7,0,0)))))</f>
        <v>0</v>
      </c>
      <c r="AJ135" s="461">
        <f t="shared" ref="AJ135" si="117">IF(AC134=1,5,0*(IF(AB134=2,77,0)*IF(AA134=3,17,0)*IF(Z134=4,77,0)*IF(Y134=5,777,0)*IF(X134=6,77777,0*(IF(W134=7,0,0)))))</f>
        <v>0</v>
      </c>
      <c r="AK135" s="461">
        <f t="shared" ref="AK135" si="118">IF(AD134=1,5,0*(IF(AC134=2,77,0)*IF(AB134=3,17,0)*IF(AA134=4,77,0)*IF(Z134=5,777,0)*IF(Y134=6,77777,0*(IF(X134=7,0,0)))))</f>
        <v>0</v>
      </c>
      <c r="AL135" s="461">
        <f t="shared" ref="AL135" si="119">IF(AE134=1,5,0*(IF(AD134=2,77,0)*IF(AC134=3,17,0)*IF(AB134=4,77,0)*IF(AA134=5,777,0)*IF(Z134=6,77777,0*(IF(Y134=7,0,0)))))</f>
        <v>0</v>
      </c>
    </row>
    <row r="136" spans="1:38" x14ac:dyDescent="0.25">
      <c r="A136" s="44" t="s">
        <v>25</v>
      </c>
      <c r="B136" s="149">
        <f>$B$4</f>
        <v>7</v>
      </c>
      <c r="C136" s="139">
        <f>$C$4</f>
        <v>8</v>
      </c>
      <c r="D136" s="139">
        <f>$D$4</f>
        <v>28</v>
      </c>
      <c r="E136" s="139">
        <f>$E$4</f>
        <v>34</v>
      </c>
      <c r="F136" s="139">
        <f>$F$4</f>
        <v>39</v>
      </c>
      <c r="G136" s="139">
        <f>$G$4</f>
        <v>4</v>
      </c>
      <c r="H136" s="150">
        <f>$H$4</f>
        <v>10</v>
      </c>
      <c r="I136" s="8">
        <f>$I$134</f>
        <v>23</v>
      </c>
      <c r="J136" s="1">
        <f>$J$134</f>
        <v>27</v>
      </c>
      <c r="K136" s="1">
        <f>$K$134</f>
        <v>34</v>
      </c>
      <c r="L136" s="1">
        <f>$L$134</f>
        <v>40</v>
      </c>
      <c r="M136" s="1">
        <f>$M$134</f>
        <v>43</v>
      </c>
      <c r="N136" s="1">
        <f>$N$134</f>
        <v>5</v>
      </c>
      <c r="O136" s="126">
        <f>$O$134</f>
        <v>7</v>
      </c>
      <c r="P136" s="8">
        <f>COUNTIF(I136:N136,7)</f>
        <v>0</v>
      </c>
      <c r="Q136" s="1">
        <f t="shared" ref="Q136" si="120">COUNTIF(I136:N136,8)</f>
        <v>0</v>
      </c>
      <c r="R136" s="1">
        <f>COUNTIF(I136:N136,28)</f>
        <v>0</v>
      </c>
      <c r="S136" s="1">
        <f>COUNTIF(I136:N136,34)</f>
        <v>1</v>
      </c>
      <c r="T136" s="1">
        <f>COUNTIF(I136:N136,39)</f>
        <v>0</v>
      </c>
      <c r="U136" s="1">
        <f t="shared" ref="U136:U137" si="121">COUNTIF(N136:O136,4)</f>
        <v>0</v>
      </c>
      <c r="V136" s="126">
        <f>COUNTIF(O136:P136,10)</f>
        <v>0</v>
      </c>
      <c r="W136" s="160">
        <f t="shared" si="107"/>
        <v>1</v>
      </c>
      <c r="X136" s="160">
        <f t="shared" si="108"/>
        <v>0</v>
      </c>
      <c r="Y136" s="457"/>
      <c r="Z136" s="491"/>
      <c r="AA136" s="461">
        <f>IF(T136=1,5,0*(IF(S136=2,77,0)*IF(R136=3,17,0)*IF(Q136=4,77,0)*IF(P136=5,777,0)*IF(O136=6,77777,0*(IF(N136=7,0,0)))))</f>
        <v>0</v>
      </c>
      <c r="AB136" s="461">
        <f>IF(S136=1,17,0*(IF(T136=2,77,0)*IF(S136=3,17,0)*IF(R136=4,77,0)*IF(Q136=5,777,0)*IF(P136=6,77777,0*(IF(O136=7,0,0)))))</f>
        <v>17</v>
      </c>
      <c r="AC136" s="461">
        <f>IF(R136=1,77,0*(IF(U136=2,77,0)*IF(T136=3,17,0)*IF(S136=4,77,0)*IF(R136=5,777,0)*IF(Q136=6,77777,0*(IF(P136=7,0,0)))))</f>
        <v>0</v>
      </c>
      <c r="AD136" s="461">
        <f>IF(Q136=1,777,0*(IF(V136=2,77,0)*IF(U136=3,17,0)*IF(T136=4,77,0)*IF(S136=5,777,0)*IF(R136=6,77777,0*(IF(Q136=7,0,0)))))</f>
        <v>0</v>
      </c>
      <c r="AE136" s="461">
        <f>IF(P136=1,7777,0*(IF(W136=2,77,0)*IF(V136=3,17,0)*IF(U136=4,77,0)*IF(T136=5,777,0)*IF(S136=6,77777,0*(IF(R136=7,0,0)))))</f>
        <v>0</v>
      </c>
      <c r="AF136" s="461">
        <f>IF(O136=1,77777,0*(IF(X136=2,77,0)*IF(W136=3,17,0)*IF(V136=4,77,0)*IF(U136=5,777,0)*IF(T136=6,77777,0*(IF(S136=7,0,0)))))</f>
        <v>0</v>
      </c>
      <c r="AG136" s="464">
        <f>IF(N136=1,Y136,0*(IF(T136=2,5,0)*IF(S136=3,17,0)*IF(R136=4,77,0)*IF(Q136=5,777,0)*IF(P136=6,7777,0*(IF(O136=6,77777,0)))))</f>
        <v>0</v>
      </c>
      <c r="AH136" s="461" t="e">
        <f>IF(AA136=1,5,0*(IF(#REF!=2,77,0)*IF(Y136=3,17,0)*IF(X136=4,77,0)*IF(W136=5,777,0)*IF(V136=6,77777,0*(IF(U136=7,0,0)))))</f>
        <v>#REF!</v>
      </c>
      <c r="AI136" s="461" t="e">
        <f>IF(#REF!=1,17,0*(IF(AA136=2,77,0)*IF(#REF!=3,17,0)*IF(Y136=4,77,0)*IF(X136=5,777,0)*IF(W136=6,77777,0*(IF(V136=7,0,0)))))</f>
        <v>#REF!</v>
      </c>
      <c r="AJ136" s="461" t="e">
        <f>IF(Y136=1,77,0*(IF(AB136=2,77,0)*IF(AA136=3,17,0)*IF(#REF!=4,77,0)*IF(Y136=5,777,0)*IF(X136=6,77777,0*(IF(W136=7,0,0)))))</f>
        <v>#REF!</v>
      </c>
      <c r="AK136" s="461" t="e">
        <f>IF(X136=1,777,0*(IF(AC136=2,77,0)*IF(AB136=3,17,0)*IF(AA136=4,77,0)*IF(#REF!=5,777,0)*IF(Y136=6,77777,0*(IF(X136=7,0,0)))))</f>
        <v>#REF!</v>
      </c>
      <c r="AL136" s="461" t="e">
        <f>IF($P$4=1,Eurojackpot!B136,0*(IF(AD136=2,77,0)*IF(AC136=3,17,0)*IF(AB136=4,77,0)*IF(AA136=5,777,0)*IF(#REF!=6,77777,0*(IF(Y136=7,0,0)))))</f>
        <v>#REF!</v>
      </c>
    </row>
    <row r="137" spans="1:38" x14ac:dyDescent="0.25">
      <c r="A137" s="44" t="s">
        <v>26</v>
      </c>
      <c r="B137" s="149">
        <f>$B$5</f>
        <v>1</v>
      </c>
      <c r="C137" s="139">
        <f>$C$5</f>
        <v>6</v>
      </c>
      <c r="D137" s="139">
        <f>$D$5</f>
        <v>19</v>
      </c>
      <c r="E137" s="139">
        <f>$E$5</f>
        <v>38</v>
      </c>
      <c r="F137" s="139">
        <f>$F$5</f>
        <v>40</v>
      </c>
      <c r="G137" s="139">
        <f>$G$5</f>
        <v>4</v>
      </c>
      <c r="H137" s="150">
        <f>$H$5</f>
        <v>5</v>
      </c>
      <c r="I137" s="8">
        <f>$I$134</f>
        <v>23</v>
      </c>
      <c r="J137" s="1">
        <f>$J$134</f>
        <v>27</v>
      </c>
      <c r="K137" s="1">
        <f>$K$134</f>
        <v>34</v>
      </c>
      <c r="L137" s="1">
        <f>$L$134</f>
        <v>40</v>
      </c>
      <c r="M137" s="1">
        <f>$M$134</f>
        <v>43</v>
      </c>
      <c r="N137" s="1">
        <f>$N$134</f>
        <v>5</v>
      </c>
      <c r="O137" s="126">
        <f>$O$134</f>
        <v>7</v>
      </c>
      <c r="P137" s="8">
        <f>COUNTIF(I137:N137,1)</f>
        <v>0</v>
      </c>
      <c r="Q137" s="1">
        <f>COUNTIF(I137:N137,6)</f>
        <v>0</v>
      </c>
      <c r="R137" s="1">
        <f>COUNTIF(I137:N137,19)</f>
        <v>0</v>
      </c>
      <c r="S137" s="1">
        <f>COUNTIF(I137:N137,38)</f>
        <v>0</v>
      </c>
      <c r="T137" s="1">
        <f>COUNTIF(I137:N137,40)</f>
        <v>1</v>
      </c>
      <c r="U137" s="1">
        <f t="shared" si="121"/>
        <v>0</v>
      </c>
      <c r="V137" s="126">
        <f>COUNTIF(O137:P137,5)</f>
        <v>0</v>
      </c>
      <c r="W137" s="160">
        <f t="shared" si="107"/>
        <v>1</v>
      </c>
      <c r="X137" s="160">
        <f t="shared" si="108"/>
        <v>0</v>
      </c>
      <c r="Y137" s="457"/>
      <c r="Z137" s="491"/>
      <c r="AA137" s="461">
        <f>IF(T138=1,5,0*(IF(S138=2,77,0)*IF(R138=3,17,0)*IF(Q138=4,77,0)*IF(P138=5,777,0)*IF(O138=6,77777,0*(IF(N138=7,0,0)))))</f>
        <v>0</v>
      </c>
      <c r="AB137" s="461">
        <f>IF(S138=1,17,0*(IF(T138=2,77,0)*IF(S138=3,17,0)*IF(R138=4,77,0)*IF(Q138=5,777,0)*IF(P138=6,77777,0*(IF(O138=7,0,0)))))</f>
        <v>0</v>
      </c>
      <c r="AC137" s="461">
        <f>IF(R138=1,77,0*(IF(U138=2,77,0)*IF(T138=3,17,0)*IF(S138=4,77,0)*IF(R138=5,777,0)*IF(Q138=6,77777,0*(IF(P138=7,0,0)))))</f>
        <v>0</v>
      </c>
      <c r="AD137" s="461">
        <f>IF(Q138=1,777,0*(IF(V138=2,77,0)*IF(U138=3,17,0)*IF(T138=4,77,0)*IF(S138=5,777,0)*IF(R138=6,77777,0*(IF(Q138=7,0,0)))))</f>
        <v>0</v>
      </c>
      <c r="AE137" s="461">
        <f>IF(P138=1,7777,0*(IF(W138=2,77,0)*IF(V138=3,17,0)*IF(U138=4,77,0)*IF(T138=5,777,0)*IF(S138=6,77777,0*(IF(R138=7,0,0)))))</f>
        <v>0</v>
      </c>
      <c r="AF137" s="461">
        <f>IF(O138=1,77777,0*(IF(X138=2,77,0)*IF(W138=3,17,0)*IF(V138=4,77,0)*IF(U138=5,777,0)*IF(T138=6,77777,0*(IF(S138=7,0,0)))))</f>
        <v>0</v>
      </c>
      <c r="AG137" s="464">
        <f>IF(N138=1,Y138,0*(IF(T138=2,5,0)*IF(S138=3,17,0)*IF(R138=4,77,0)*IF(Q138=5,777,0)*IF(P138=6,7777,0*(IF(O138=6,77777,0)))))</f>
        <v>0</v>
      </c>
      <c r="AH137" s="461" t="e">
        <f>IF(AA137=1,5,0*(IF(#REF!=2,77,0)*IF(Y138=3,17,0)*IF(X138=4,77,0)*IF(W138=5,777,0)*IF(V138=6,77777,0*(IF(U138=7,0,0)))))</f>
        <v>#REF!</v>
      </c>
      <c r="AI137" s="461" t="e">
        <f>IF(#REF!=1,17,0*(IF(AA137=2,77,0)*IF(#REF!=3,17,0)*IF(Y138=4,77,0)*IF(X138=5,777,0)*IF(W138=6,77777,0*(IF(V138=7,0,0)))))</f>
        <v>#REF!</v>
      </c>
      <c r="AJ137" s="461" t="e">
        <f>IF(Y138=1,77,0*(IF(AB137=2,77,0)*IF(AA137=3,17,0)*IF(#REF!=4,77,0)*IF(Y138=5,777,0)*IF(X138=6,77777,0*(IF(W138=7,0,0)))))</f>
        <v>#REF!</v>
      </c>
      <c r="AK137" s="461" t="e">
        <f>IF(X138=1,777,0*(IF(AC137=2,77,0)*IF(AB137=3,17,0)*IF(AA137=4,77,0)*IF(#REF!=5,777,0)*IF(Y138=6,77777,0*(IF(X138=7,0,0)))))</f>
        <v>#REF!</v>
      </c>
      <c r="AL137" s="461" t="e">
        <f>IF($P$4=1,Eurojackpot!B137,0*(IF(AD137=2,77,0)*IF(AC137=3,17,0)*IF(AB137=4,77,0)*IF(AA137=5,777,0)*IF(#REF!=6,77777,0*(IF(Y137=7,0,0)))))</f>
        <v>#REF!</v>
      </c>
    </row>
    <row r="138" spans="1:38" x14ac:dyDescent="0.25">
      <c r="A138" s="44" t="s">
        <v>27</v>
      </c>
      <c r="B138" s="149">
        <f>$B$6</f>
        <v>10</v>
      </c>
      <c r="C138" s="139">
        <f>$C$6</f>
        <v>25</v>
      </c>
      <c r="D138" s="139">
        <f>$D$6</f>
        <v>26</v>
      </c>
      <c r="E138" s="139">
        <f>$E$6</f>
        <v>29</v>
      </c>
      <c r="F138" s="139">
        <f>$F$6</f>
        <v>35</v>
      </c>
      <c r="G138" s="139">
        <f>$G$6</f>
        <v>6</v>
      </c>
      <c r="H138" s="150">
        <f>$H$6</f>
        <v>9</v>
      </c>
      <c r="I138" s="8">
        <f>$I$134</f>
        <v>23</v>
      </c>
      <c r="J138" s="1">
        <f>$J$134</f>
        <v>27</v>
      </c>
      <c r="K138" s="1">
        <f>$K$134</f>
        <v>34</v>
      </c>
      <c r="L138" s="1">
        <f>$L$134</f>
        <v>40</v>
      </c>
      <c r="M138" s="1">
        <f>$M$134</f>
        <v>43</v>
      </c>
      <c r="N138" s="1">
        <f>$N$134</f>
        <v>5</v>
      </c>
      <c r="O138" s="126">
        <f>$O$134</f>
        <v>7</v>
      </c>
      <c r="P138" s="8">
        <f>COUNTIF(I138:N138,10)</f>
        <v>0</v>
      </c>
      <c r="Q138" s="1">
        <f>COUNTIF(I138:N138,25)</f>
        <v>0</v>
      </c>
      <c r="R138" s="1">
        <f>COUNTIF(I138:N138,26)</f>
        <v>0</v>
      </c>
      <c r="S138" s="1">
        <f>COUNTIF(I138:N138,29)</f>
        <v>0</v>
      </c>
      <c r="T138" s="1">
        <f>COUNTIF(I138:N138,35)</f>
        <v>0</v>
      </c>
      <c r="U138" s="1">
        <f>COUNTIF(N138:O138,6)</f>
        <v>0</v>
      </c>
      <c r="V138" s="126">
        <f>COUNTIF(O138:P138,9)</f>
        <v>0</v>
      </c>
      <c r="W138" s="160">
        <f t="shared" si="107"/>
        <v>0</v>
      </c>
      <c r="X138" s="160">
        <f t="shared" si="108"/>
        <v>0</v>
      </c>
      <c r="Y138" s="457"/>
      <c r="Z138" s="491"/>
      <c r="AA138" s="461" t="e">
        <f>IF(#REF!=1,5,0*(IF(#REF!=2,77,0)*IF(#REF!=3,17,0)*IF(#REF!=4,77,0)*IF(#REF!=5,777,0)*IF(#REF!=6,77777,0*(IF(#REF!=7,0,0)))))</f>
        <v>#REF!</v>
      </c>
      <c r="AB138" s="461" t="e">
        <f>IF(#REF!=1,17,0*(IF(#REF!=2,77,0)*IF(#REF!=3,17,0)*IF(#REF!=4,77,0)*IF(#REF!=5,777,0)*IF(#REF!=6,77777,0*(IF(#REF!=7,0,0)))))</f>
        <v>#REF!</v>
      </c>
      <c r="AC138" s="461" t="e">
        <f>IF(#REF!=1,77,0*(IF(#REF!=2,77,0)*IF(#REF!=3,17,0)*IF(#REF!=4,77,0)*IF(#REF!=5,777,0)*IF(#REF!=6,77777,0*(IF(#REF!=7,0,0)))))</f>
        <v>#REF!</v>
      </c>
      <c r="AD138" s="461" t="e">
        <f>IF(#REF!=1,777,0*(IF(#REF!=2,77,0)*IF(#REF!=3,17,0)*IF(#REF!=4,77,0)*IF(#REF!=5,777,0)*IF(#REF!=6,77777,0*(IF(#REF!=7,0,0)))))</f>
        <v>#REF!</v>
      </c>
      <c r="AE138" s="461" t="e">
        <f>IF(#REF!=1,7777,0*(IF(#REF!=2,77,0)*IF(#REF!=3,17,0)*IF(#REF!=4,77,0)*IF(#REF!=5,777,0)*IF(#REF!=6,77777,0*(IF(#REF!=7,0,0)))))</f>
        <v>#REF!</v>
      </c>
      <c r="AF138" s="461" t="e">
        <f>IF(#REF!=1,77777,0*(IF(#REF!=2,77,0)*IF(#REF!=3,17,0)*IF(#REF!=4,77,0)*IF(#REF!=5,777,0)*IF(#REF!=6,77777,0*(IF(#REF!=7,0,0)))))</f>
        <v>#REF!</v>
      </c>
      <c r="AG138" s="464" t="e">
        <f>IF(#REF!=1,#REF!,0*(IF(#REF!=2,5,0)*IF(#REF!=3,17,0)*IF(#REF!=4,77,0)*IF(#REF!=5,777,0)*IF(#REF!=6,7777,0*(IF(#REF!=6,77777,0)))))</f>
        <v>#REF!</v>
      </c>
      <c r="AH138" s="461" t="e">
        <f>IF(AA138=1,5,0*(IF(#REF!=2,77,0)*IF(#REF!=3,17,0)*IF(#REF!=4,77,0)*IF(#REF!=5,777,0)*IF(#REF!=6,77777,0*(IF(#REF!=7,0,0)))))</f>
        <v>#REF!</v>
      </c>
      <c r="AI138" s="461" t="e">
        <f>IF(#REF!=1,17,0*(IF(AA138=2,77,0)*IF(#REF!=3,17,0)*IF(#REF!=4,77,0)*IF(#REF!=5,777,0)*IF(#REF!=6,77777,0*(IF(#REF!=7,0,0)))))</f>
        <v>#REF!</v>
      </c>
      <c r="AJ138" s="461" t="e">
        <f>IF(#REF!=1,77,0*(IF(AB138=2,77,0)*IF(AA138=3,17,0)*IF(#REF!=4,77,0)*IF(#REF!=5,777,0)*IF(#REF!=6,77777,0*(IF(#REF!=7,0,0)))))</f>
        <v>#REF!</v>
      </c>
      <c r="AK138" s="461" t="e">
        <f>IF(#REF!=1,777,0*(IF(AC138=2,77,0)*IF(AB138=3,17,0)*IF(AA138=4,77,0)*IF(#REF!=5,777,0)*IF(#REF!=6,77777,0*(IF(#REF!=7,0,0)))))</f>
        <v>#REF!</v>
      </c>
      <c r="AL138" s="461" t="e">
        <f>IF($P$4=1,Eurojackpot!B138,0*(IF(AD138=2,77,0)*IF(AC138=3,17,0)*IF(AB138=4,77,0)*IF(AA138=5,777,0)*IF(#REF!=6,77777,0*(IF(Y138=7,0,0)))))</f>
        <v>#REF!</v>
      </c>
    </row>
    <row r="139" spans="1:38" ht="15.75" thickBot="1" x14ac:dyDescent="0.3">
      <c r="A139" s="44" t="s">
        <v>28</v>
      </c>
      <c r="B139" s="149">
        <f>$B$7</f>
        <v>8</v>
      </c>
      <c r="C139" s="139">
        <f>$C$7</f>
        <v>33</v>
      </c>
      <c r="D139" s="139">
        <f>$D$7</f>
        <v>35</v>
      </c>
      <c r="E139" s="139">
        <f>$E$7</f>
        <v>36</v>
      </c>
      <c r="F139" s="139">
        <f>$F$7</f>
        <v>37</v>
      </c>
      <c r="G139" s="139">
        <f>$G$7</f>
        <v>3</v>
      </c>
      <c r="H139" s="150">
        <f>$H$7</f>
        <v>7</v>
      </c>
      <c r="I139" s="8">
        <f>$I$134</f>
        <v>23</v>
      </c>
      <c r="J139" s="1">
        <f>$J$134</f>
        <v>27</v>
      </c>
      <c r="K139" s="1">
        <f>$K$134</f>
        <v>34</v>
      </c>
      <c r="L139" s="1">
        <f>$L$134</f>
        <v>40</v>
      </c>
      <c r="M139" s="1">
        <f>$M$134</f>
        <v>43</v>
      </c>
      <c r="N139" s="1">
        <f>$N$134</f>
        <v>5</v>
      </c>
      <c r="O139" s="126">
        <f>$O$134</f>
        <v>7</v>
      </c>
      <c r="P139" s="8">
        <f>COUNTIF(I139:N139,8)</f>
        <v>0</v>
      </c>
      <c r="Q139" s="1">
        <f>COUNTIF(I139:N139,33)</f>
        <v>0</v>
      </c>
      <c r="R139" s="1">
        <f>COUNTIF(I139:N139,35)</f>
        <v>0</v>
      </c>
      <c r="S139" s="1">
        <f>COUNTIF(I139:N139,36)</f>
        <v>0</v>
      </c>
      <c r="T139" s="1">
        <f>COUNTIF(I139:N139,37)</f>
        <v>0</v>
      </c>
      <c r="U139" s="1">
        <f>COUNTIF(N139:O139,3)</f>
        <v>0</v>
      </c>
      <c r="V139" s="126">
        <f>COUNTIF(O139:P139,7)</f>
        <v>1</v>
      </c>
      <c r="W139" s="160">
        <f t="shared" si="107"/>
        <v>0</v>
      </c>
      <c r="X139" s="160">
        <f t="shared" si="108"/>
        <v>1</v>
      </c>
      <c r="Y139" s="459"/>
      <c r="Z139" s="491"/>
      <c r="AA139" s="463" t="e">
        <f>IF(#REF!=1,5,0*(IF(#REF!=2,77,0)*IF(#REF!=3,17,0)*IF(#REF!=4,77,0)*IF(#REF!=5,777,0)*IF(#REF!=6,77777,0*(IF(#REF!=7,0,0)))))</f>
        <v>#REF!</v>
      </c>
      <c r="AB139" s="463" t="e">
        <f>IF(#REF!=1,17,0*(IF(#REF!=2,77,0)*IF(#REF!=3,17,0)*IF(#REF!=4,77,0)*IF(#REF!=5,777,0)*IF(#REF!=6,77777,0*(IF(#REF!=7,0,0)))))</f>
        <v>#REF!</v>
      </c>
      <c r="AC139" s="463" t="e">
        <f>IF(#REF!=1,77,0*(IF(#REF!=2,77,0)*IF(#REF!=3,17,0)*IF(#REF!=4,77,0)*IF(#REF!=5,777,0)*IF(#REF!=6,77777,0*(IF(#REF!=7,0,0)))))</f>
        <v>#REF!</v>
      </c>
      <c r="AD139" s="463" t="e">
        <f>IF(#REF!=1,777,0*(IF(#REF!=2,77,0)*IF(#REF!=3,17,0)*IF(#REF!=4,77,0)*IF(#REF!=5,777,0)*IF(#REF!=6,77777,0*(IF(#REF!=7,0,0)))))</f>
        <v>#REF!</v>
      </c>
      <c r="AE139" s="463" t="e">
        <f>IF(#REF!=1,7777,0*(IF(#REF!=2,77,0)*IF(#REF!=3,17,0)*IF(#REF!=4,77,0)*IF(#REF!=5,777,0)*IF(#REF!=6,77777,0*(IF(#REF!=7,0,0)))))</f>
        <v>#REF!</v>
      </c>
      <c r="AF139" s="463" t="e">
        <f>IF(#REF!=1,77777,0*(IF(#REF!=2,77,0)*IF(#REF!=3,17,0)*IF(#REF!=4,77,0)*IF(#REF!=5,777,0)*IF(#REF!=6,77777,0*(IF(#REF!=7,0,0)))))</f>
        <v>#REF!</v>
      </c>
      <c r="AG139" s="465" t="e">
        <f>IF(#REF!=1,#REF!,0*(IF(#REF!=2,5,0)*IF(#REF!=3,17,0)*IF(#REF!=4,77,0)*IF(#REF!=5,777,0)*IF(#REF!=6,7777,0*(IF(#REF!=6,77777,0)))))</f>
        <v>#REF!</v>
      </c>
      <c r="AH139" s="463" t="e">
        <f>IF(AA139=1,5,0*(IF(#REF!=2,77,0)*IF(#REF!=3,17,0)*IF(#REF!=4,77,0)*IF(#REF!=5,777,0)*IF(#REF!=6,77777,0*(IF(#REF!=7,0,0)))))</f>
        <v>#REF!</v>
      </c>
      <c r="AI139" s="463" t="e">
        <f>IF(#REF!=1,17,0*(IF(AA139=2,77,0)*IF(#REF!=3,17,0)*IF(#REF!=4,77,0)*IF(#REF!=5,777,0)*IF(#REF!=6,77777,0*(IF(#REF!=7,0,0)))))</f>
        <v>#REF!</v>
      </c>
      <c r="AJ139" s="463" t="e">
        <f>IF(#REF!=1,77,0*(IF(AB139=2,77,0)*IF(AA139=3,17,0)*IF(#REF!=4,77,0)*IF(#REF!=5,777,0)*IF(#REF!=6,77777,0*(IF(#REF!=7,0,0)))))</f>
        <v>#REF!</v>
      </c>
      <c r="AK139" s="463" t="e">
        <f>IF(#REF!=1,777,0*(IF(AC139=2,77,0)*IF(AB139=3,17,0)*IF(AA139=4,77,0)*IF(#REF!=5,777,0)*IF(#REF!=6,77777,0*(IF(#REF!=7,0,0)))))</f>
        <v>#REF!</v>
      </c>
      <c r="AL139" s="461" t="e">
        <f>IF($P$4=1,Eurojackpot!B139,0*(IF(AD139=2,77,0)*IF(AC139=3,17,0)*IF(AB139=4,77,0)*IF(AA139=5,777,0)*IF(#REF!=6,77777,0*(IF(Y139=7,0,0)))))</f>
        <v>#REF!</v>
      </c>
    </row>
    <row r="140" spans="1:38" ht="15.75" thickBot="1" x14ac:dyDescent="0.3">
      <c r="A140" s="82">
        <v>44323</v>
      </c>
      <c r="B140" s="358" t="s">
        <v>0</v>
      </c>
      <c r="C140" s="359"/>
      <c r="D140" s="359"/>
      <c r="E140" s="359"/>
      <c r="F140" s="359"/>
      <c r="G140" s="359"/>
      <c r="H140" s="360"/>
      <c r="I140" s="361" t="s">
        <v>1</v>
      </c>
      <c r="J140" s="340"/>
      <c r="K140" s="340"/>
      <c r="L140" s="340"/>
      <c r="M140" s="340"/>
      <c r="N140" s="340"/>
      <c r="O140" s="346"/>
      <c r="P140" s="361" t="s">
        <v>2</v>
      </c>
      <c r="Q140" s="340"/>
      <c r="R140" s="340"/>
      <c r="S140" s="340"/>
      <c r="T140" s="340"/>
      <c r="U140" s="340"/>
      <c r="V140" s="346"/>
      <c r="W140" s="71" t="s">
        <v>9</v>
      </c>
      <c r="X140" s="162" t="s">
        <v>3</v>
      </c>
      <c r="Y140" s="458" t="s">
        <v>4</v>
      </c>
      <c r="Z140" s="491"/>
      <c r="AA140" s="460" t="s">
        <v>166</v>
      </c>
      <c r="AB140" s="460" t="s">
        <v>167</v>
      </c>
      <c r="AC140" s="460" t="s">
        <v>168</v>
      </c>
      <c r="AD140" s="460" t="s">
        <v>169</v>
      </c>
      <c r="AE140" s="460" t="s">
        <v>170</v>
      </c>
      <c r="AF140" s="460" t="s">
        <v>171</v>
      </c>
      <c r="AG140" s="460" t="s">
        <v>172</v>
      </c>
      <c r="AH140" s="460" t="s">
        <v>173</v>
      </c>
      <c r="AI140" s="460" t="s">
        <v>174</v>
      </c>
      <c r="AJ140" s="460" t="s">
        <v>175</v>
      </c>
      <c r="AK140" s="460" t="s">
        <v>176</v>
      </c>
      <c r="AL140" s="460" t="s">
        <v>177</v>
      </c>
    </row>
    <row r="141" spans="1:38" x14ac:dyDescent="0.25">
      <c r="A141" s="44" t="s">
        <v>23</v>
      </c>
      <c r="B141" s="146">
        <f>$B$2</f>
        <v>3</v>
      </c>
      <c r="C141" s="147">
        <f>$C$2</f>
        <v>6</v>
      </c>
      <c r="D141" s="147">
        <f>$D$2</f>
        <v>15</v>
      </c>
      <c r="E141" s="147">
        <f>$E$2</f>
        <v>20</v>
      </c>
      <c r="F141" s="147">
        <f>$F$2</f>
        <v>22</v>
      </c>
      <c r="G141" s="147">
        <f>$G$2</f>
        <v>4</v>
      </c>
      <c r="H141" s="148">
        <f>$H$2</f>
        <v>8</v>
      </c>
      <c r="I141" s="291">
        <v>3</v>
      </c>
      <c r="J141" s="292">
        <v>7</v>
      </c>
      <c r="K141" s="292">
        <v>19</v>
      </c>
      <c r="L141" s="292">
        <v>27</v>
      </c>
      <c r="M141" s="292">
        <v>29</v>
      </c>
      <c r="N141" s="292">
        <v>7</v>
      </c>
      <c r="O141" s="142">
        <v>10</v>
      </c>
      <c r="P141" s="291">
        <f>COUNTIF(I141:N141,3)</f>
        <v>1</v>
      </c>
      <c r="Q141" s="292">
        <f>COUNTIF(I141:N141,6)</f>
        <v>0</v>
      </c>
      <c r="R141" s="292">
        <f>COUNTIF(I141:N141,15)</f>
        <v>0</v>
      </c>
      <c r="S141" s="292">
        <f>COUNTIF(I141:N141,20)</f>
        <v>0</v>
      </c>
      <c r="T141" s="292">
        <f>COUNTIF(I141:N141,22)</f>
        <v>0</v>
      </c>
      <c r="U141" s="292">
        <f>COUNTIF(N141:O141,4)</f>
        <v>0</v>
      </c>
      <c r="V141" s="142">
        <f>COUNTIF(O141:P141,8)</f>
        <v>0</v>
      </c>
      <c r="W141" s="160">
        <f>SUMIF(P141:T141,1)</f>
        <v>1</v>
      </c>
      <c r="X141" s="160">
        <f>SUMIF(U141:V141,1)</f>
        <v>0</v>
      </c>
      <c r="Y141" s="457"/>
      <c r="Z141" s="491"/>
      <c r="AA141" s="461">
        <f>IF(T140=1,5,0*(IF(S140=2,77,0)*IF(R140=3,17,0)*IF(Q140=4,77,0)*IF(P140=5,777,0)*IF(O140=6,77777,0*(IF(N140=7,0,0)))))</f>
        <v>0</v>
      </c>
      <c r="AB141" s="461">
        <f>IF(S141=1,17,0*(IF(T141=2,77,0)*IF(S141=3,17,0)*IF(R141=4,77,0)*IF(Q141=5,777,0)*IF(P141=6,77777,0*(IF(O141=7,0,0)))))</f>
        <v>0</v>
      </c>
      <c r="AC141" s="461">
        <f>IF(R141=1,77,0*(IF(U141=2,77,0)*IF(T141=3,17,0)*IF(S141=4,77,0)*IF(R141=5,777,0)*IF(Q141=6,77777,0*(IF(P141=7,0,0)))))</f>
        <v>0</v>
      </c>
      <c r="AD141" s="461">
        <f>IF(Q141=1,777,0*(IF(V141=2,77,0)*IF(U141=3,17,0)*IF(T141=4,77,0)*IF(S141=5,777,0)*IF(R141=6,77777,0*(IF(Q141=7,0,0)))))</f>
        <v>0</v>
      </c>
      <c r="AE141" s="461">
        <f>IF(P141=1,7777,0*(IF(W141=2,77,0)*IF(V141=3,17,0)*IF(U141=4,77,0)*IF(T141=5,777,0)*IF(S141=6,77777,0*(IF(R141=7,0,0)))))</f>
        <v>7777</v>
      </c>
      <c r="AF141" s="461">
        <f>IF(O141=1,77777,0*(IF(X141=2,77,0)*IF(W141=3,17,0)*IF(V141=4,77,0)*IF(U141=5,777,0)*IF(T141=6,77777,0*(IF(S141=7,0,0)))))</f>
        <v>0</v>
      </c>
      <c r="AG141" s="464">
        <f>IF(N141=1,Y141,0*(IF(T141=2,5,0)*IF(S141=3,17,0)*IF(R141=4,77,0)*IF(Q141=5,777,0)*IF(P141=6,7777,0*(IF(O141=6,77777,0)))))</f>
        <v>0</v>
      </c>
      <c r="AH141" s="461" t="e">
        <f>IF(AA142=1,5,0*(IF(#REF!=2,77,0)*IF(Y141=3,17,0)*IF(X141=4,77,0)*IF(W141=5,777,0)*IF(V141=6,77777,0*(IF(U141=7,0,0)))))</f>
        <v>#REF!</v>
      </c>
      <c r="AI141" s="461" t="e">
        <f>IF(#REF!=1,17,0*(IF(AA142=2,77,0)*IF(#REF!=3,17,0)*IF(Y141=4,77,0)*IF(X141=5,777,0)*IF(W141=6,77777,0*(IF(V141=7,0,0)))))</f>
        <v>#REF!</v>
      </c>
      <c r="AJ141" s="461" t="e">
        <f>IF(Y141=1,77,0*(IF(AB141=2,77,0)*IF(AA142=3,17,0)*IF(#REF!=4,77,0)*IF(Y141=5,777,0)*IF(X141=6,77777,0*(IF(W141=7,0,0)))))</f>
        <v>#REF!</v>
      </c>
      <c r="AK141" s="461" t="e">
        <f>IF(X141=1,777,0*(IF(AC141=2,77,0)*IF(AB141=3,17,0)*IF(AA142=4,77,0)*IF(#REF!=5,777,0)*IF(Y141=6,77777,0*(IF(X141=7,0,0)))))</f>
        <v>#REF!</v>
      </c>
      <c r="AL141" s="461" t="e">
        <f>IF($P$4=1,Eurojackpot!B141,0*(IF(AD141=2,77,0)*IF(AC141=3,17,0)*IF(AB141=4,77,0)*IF(AA142=5,777,0)*IF(#REF!=6,77777,0*(IF(Y141=7,0,0)))))</f>
        <v>#REF!</v>
      </c>
    </row>
    <row r="142" spans="1:38" x14ac:dyDescent="0.25">
      <c r="A142" s="44" t="s">
        <v>24</v>
      </c>
      <c r="B142" s="149">
        <f>$B$3</f>
        <v>15</v>
      </c>
      <c r="C142" s="139">
        <f>$C$3</f>
        <v>17</v>
      </c>
      <c r="D142" s="139">
        <f>$D$3</f>
        <v>27</v>
      </c>
      <c r="E142" s="139">
        <f>$E$3</f>
        <v>33</v>
      </c>
      <c r="F142" s="139">
        <f>$F$3</f>
        <v>50</v>
      </c>
      <c r="G142" s="139">
        <f>$G$3</f>
        <v>1</v>
      </c>
      <c r="H142" s="150">
        <f>$H$3</f>
        <v>2</v>
      </c>
      <c r="I142" s="8">
        <f>$I$141</f>
        <v>3</v>
      </c>
      <c r="J142" s="1">
        <f>$J$141</f>
        <v>7</v>
      </c>
      <c r="K142" s="1">
        <f>$K$141</f>
        <v>19</v>
      </c>
      <c r="L142" s="1">
        <f>$L$141</f>
        <v>27</v>
      </c>
      <c r="M142" s="1">
        <f>$M$141</f>
        <v>29</v>
      </c>
      <c r="N142" s="1">
        <f>$N$141</f>
        <v>7</v>
      </c>
      <c r="O142" s="126">
        <f>$O$141</f>
        <v>10</v>
      </c>
      <c r="P142" s="8">
        <f>COUNTIF(I142:N142,15)</f>
        <v>0</v>
      </c>
      <c r="Q142" s="1">
        <f>COUNTIF(I142:N142,17)</f>
        <v>0</v>
      </c>
      <c r="R142" s="1">
        <f>COUNTIF(I142:N142,27)</f>
        <v>1</v>
      </c>
      <c r="S142" s="1">
        <f>COUNTIF(I142:N142,33)</f>
        <v>0</v>
      </c>
      <c r="T142" s="1">
        <f>COUNTIF(I142:N142,50)</f>
        <v>0</v>
      </c>
      <c r="U142" s="1">
        <f>COUNTIF(N142:O142,1)</f>
        <v>0</v>
      </c>
      <c r="V142" s="126">
        <f>COUNTIF(O142:P142,2)</f>
        <v>0</v>
      </c>
      <c r="W142" s="160">
        <f t="shared" ref="W142:W146" si="122">SUMIF(P142:T142,1)</f>
        <v>1</v>
      </c>
      <c r="X142" s="160">
        <f t="shared" ref="X142:X146" si="123">SUMIF(U142:V142,1)</f>
        <v>0</v>
      </c>
      <c r="Y142" s="457"/>
      <c r="Z142" s="491"/>
      <c r="AA142" s="461">
        <f>IF(T141=1,5,0*(IF(S141=2,77,0)*IF(R141=3,17,0)*IF(Q141=4,77,0)*IF(P141=5,777,0)*IF(O141=6,77777,0*(IF(N141=7,0,0)))))</f>
        <v>0</v>
      </c>
      <c r="AB142" s="461">
        <f t="shared" ref="AB142" si="124">IF(U141=1,5,0*(IF(T141=2,77,0)*IF(S141=3,17,0)*IF(R141=4,77,0)*IF(Q141=5,777,0)*IF(P141=6,77777,0*(IF(O141=7,0,0)))))</f>
        <v>0</v>
      </c>
      <c r="AC142" s="461">
        <f t="shared" ref="AC142" si="125">IF(V141=1,5,0*(IF(U141=2,77,0)*IF(T141=3,17,0)*IF(S141=4,77,0)*IF(R141=5,777,0)*IF(Q141=6,77777,0*(IF(P141=7,0,0)))))</f>
        <v>0</v>
      </c>
      <c r="AD142" s="461">
        <f t="shared" ref="AD142" si="126">IF(W141=1,5,0*(IF(V141=2,77,0)*IF(U141=3,17,0)*IF(T141=4,77,0)*IF(S141=5,777,0)*IF(R141=6,77777,0*(IF(Q141=7,0,0)))))</f>
        <v>5</v>
      </c>
      <c r="AE142" s="461">
        <f t="shared" ref="AE142" si="127">IF(X141=1,5,0*(IF(W141=2,77,0)*IF(V141=3,17,0)*IF(U141=4,77,0)*IF(T141=5,777,0)*IF(S141=6,77777,0*(IF(R141=7,0,0)))))</f>
        <v>0</v>
      </c>
      <c r="AF142" s="461">
        <f t="shared" ref="AF142" si="128">IF(Y141=1,5,0*(IF(X141=2,77,0)*IF(W141=3,17,0)*IF(V141=4,77,0)*IF(U141=5,777,0)*IF(T141=6,77777,0*(IF(S141=7,0,0)))))</f>
        <v>0</v>
      </c>
      <c r="AG142" s="461">
        <f t="shared" ref="AG142" si="129">IF(Z141=1,5,0*(IF(Y141=2,77,0)*IF(X141=3,17,0)*IF(W141=4,77,0)*IF(V141=5,777,0)*IF(U141=6,77777,0*(IF(T141=7,0,0)))))</f>
        <v>0</v>
      </c>
      <c r="AH142" s="461">
        <f t="shared" ref="AH142" si="130">IF(AA141=1,5,0*(IF(Z141=2,77,0)*IF(Y141=3,17,0)*IF(X141=4,77,0)*IF(W141=5,777,0)*IF(V141=6,77777,0*(IF(U141=7,0,0)))))</f>
        <v>0</v>
      </c>
      <c r="AI142" s="461">
        <f t="shared" ref="AI142" si="131">IF(AB141=1,5,0*(IF(AA141=2,77,0)*IF(Z141=3,17,0)*IF(Y141=4,77,0)*IF(X141=5,777,0)*IF(W141=6,77777,0*(IF(V141=7,0,0)))))</f>
        <v>0</v>
      </c>
      <c r="AJ142" s="461">
        <f t="shared" ref="AJ142" si="132">IF(AC141=1,5,0*(IF(AB141=2,77,0)*IF(AA141=3,17,0)*IF(Z141=4,77,0)*IF(Y141=5,777,0)*IF(X141=6,77777,0*(IF(W141=7,0,0)))))</f>
        <v>0</v>
      </c>
      <c r="AK142" s="461">
        <f t="shared" ref="AK142" si="133">IF(AD141=1,5,0*(IF(AC141=2,77,0)*IF(AB141=3,17,0)*IF(AA141=4,77,0)*IF(Z141=5,777,0)*IF(Y141=6,77777,0*(IF(X141=7,0,0)))))</f>
        <v>0</v>
      </c>
      <c r="AL142" s="461">
        <f t="shared" ref="AL142" si="134">IF(AE141=1,5,0*(IF(AD141=2,77,0)*IF(AC141=3,17,0)*IF(AB141=4,77,0)*IF(AA141=5,777,0)*IF(Z141=6,77777,0*(IF(Y141=7,0,0)))))</f>
        <v>0</v>
      </c>
    </row>
    <row r="143" spans="1:38" x14ac:dyDescent="0.25">
      <c r="A143" s="44" t="s">
        <v>25</v>
      </c>
      <c r="B143" s="149">
        <f>$B$4</f>
        <v>7</v>
      </c>
      <c r="C143" s="139">
        <f>$C$4</f>
        <v>8</v>
      </c>
      <c r="D143" s="139">
        <f>$D$4</f>
        <v>28</v>
      </c>
      <c r="E143" s="139">
        <f>$E$4</f>
        <v>34</v>
      </c>
      <c r="F143" s="139">
        <f>$F$4</f>
        <v>39</v>
      </c>
      <c r="G143" s="139">
        <f>$G$4</f>
        <v>4</v>
      </c>
      <c r="H143" s="150">
        <f>$H$4</f>
        <v>10</v>
      </c>
      <c r="I143" s="8">
        <f>$I$141</f>
        <v>3</v>
      </c>
      <c r="J143" s="1">
        <f>$J$141</f>
        <v>7</v>
      </c>
      <c r="K143" s="1">
        <f>$K$141</f>
        <v>19</v>
      </c>
      <c r="L143" s="1">
        <f>$L$141</f>
        <v>27</v>
      </c>
      <c r="M143" s="1">
        <f>$M$141</f>
        <v>29</v>
      </c>
      <c r="N143" s="1">
        <f>$N$141</f>
        <v>7</v>
      </c>
      <c r="O143" s="126">
        <f>$O$141</f>
        <v>10</v>
      </c>
      <c r="P143" s="8">
        <f>COUNTIF(I143:N143,7)</f>
        <v>2</v>
      </c>
      <c r="Q143" s="1">
        <f t="shared" ref="Q143" si="135">COUNTIF(I143:N143,8)</f>
        <v>0</v>
      </c>
      <c r="R143" s="1">
        <f>COUNTIF(I143:N143,28)</f>
        <v>0</v>
      </c>
      <c r="S143" s="1">
        <f>COUNTIF(I143:N143,34)</f>
        <v>0</v>
      </c>
      <c r="T143" s="1">
        <f>COUNTIF(I143:N143,39)</f>
        <v>0</v>
      </c>
      <c r="U143" s="1">
        <f t="shared" ref="U143:U144" si="136">COUNTIF(N143:O143,4)</f>
        <v>0</v>
      </c>
      <c r="V143" s="126">
        <f>COUNTIF(O143:P143,10)</f>
        <v>1</v>
      </c>
      <c r="W143" s="160">
        <f t="shared" si="122"/>
        <v>0</v>
      </c>
      <c r="X143" s="160">
        <f t="shared" si="123"/>
        <v>1</v>
      </c>
      <c r="Y143" s="457"/>
      <c r="Z143" s="491"/>
      <c r="AA143" s="461">
        <f>IF(T143=1,5,0*(IF(S143=2,77,0)*IF(R143=3,17,0)*IF(Q143=4,77,0)*IF(P143=5,777,0)*IF(O143=6,77777,0*(IF(N143=7,0,0)))))</f>
        <v>0</v>
      </c>
      <c r="AB143" s="461">
        <f>IF(S143=1,17,0*(IF(T143=2,77,0)*IF(S143=3,17,0)*IF(R143=4,77,0)*IF(Q143=5,777,0)*IF(P143=6,77777,0*(IF(O143=7,0,0)))))</f>
        <v>0</v>
      </c>
      <c r="AC143" s="461">
        <f>IF(R143=1,77,0*(IF(U143=2,77,0)*IF(T143=3,17,0)*IF(S143=4,77,0)*IF(R143=5,777,0)*IF(Q143=6,77777,0*(IF(P143=7,0,0)))))</f>
        <v>0</v>
      </c>
      <c r="AD143" s="461">
        <f>IF(Q143=1,777,0*(IF(V143=2,77,0)*IF(U143=3,17,0)*IF(T143=4,77,0)*IF(S143=5,777,0)*IF(R143=6,77777,0*(IF(Q143=7,0,0)))))</f>
        <v>0</v>
      </c>
      <c r="AE143" s="461">
        <f>IF(P143=1,7777,0*(IF(W143=2,77,0)*IF(V143=3,17,0)*IF(U143=4,77,0)*IF(T143=5,777,0)*IF(S143=6,77777,0*(IF(R143=7,0,0)))))</f>
        <v>0</v>
      </c>
      <c r="AF143" s="461">
        <f>IF(O143=1,77777,0*(IF(X143=2,77,0)*IF(W143=3,17,0)*IF(V143=4,77,0)*IF(U143=5,777,0)*IF(T143=6,77777,0*(IF(S143=7,0,0)))))</f>
        <v>0</v>
      </c>
      <c r="AG143" s="464">
        <f>IF(N143=1,Y143,0*(IF(T143=2,5,0)*IF(S143=3,17,0)*IF(R143=4,77,0)*IF(Q143=5,777,0)*IF(P143=6,7777,0*(IF(O143=6,77777,0)))))</f>
        <v>0</v>
      </c>
      <c r="AH143" s="461" t="e">
        <f>IF(AA143=1,5,0*(IF(#REF!=2,77,0)*IF(Y143=3,17,0)*IF(X143=4,77,0)*IF(W143=5,777,0)*IF(V143=6,77777,0*(IF(U143=7,0,0)))))</f>
        <v>#REF!</v>
      </c>
      <c r="AI143" s="461" t="e">
        <f>IF(#REF!=1,17,0*(IF(AA143=2,77,0)*IF(#REF!=3,17,0)*IF(Y143=4,77,0)*IF(X143=5,777,0)*IF(W143=6,77777,0*(IF(V143=7,0,0)))))</f>
        <v>#REF!</v>
      </c>
      <c r="AJ143" s="461" t="e">
        <f>IF(Y143=1,77,0*(IF(AB143=2,77,0)*IF(AA143=3,17,0)*IF(#REF!=4,77,0)*IF(Y143=5,777,0)*IF(X143=6,77777,0*(IF(W143=7,0,0)))))</f>
        <v>#REF!</v>
      </c>
      <c r="AK143" s="461">
        <f>IF(X143=1,777,0*(IF(AC143=2,77,0)*IF(AB143=3,17,0)*IF(AA143=4,77,0)*IF(#REF!=5,777,0)*IF(Y143=6,77777,0*(IF(X143=7,0,0)))))</f>
        <v>777</v>
      </c>
      <c r="AL143" s="461" t="e">
        <f>IF($P$4=1,Eurojackpot!B143,0*(IF(AD143=2,77,0)*IF(AC143=3,17,0)*IF(AB143=4,77,0)*IF(AA143=5,777,0)*IF(#REF!=6,77777,0*(IF(Y143=7,0,0)))))</f>
        <v>#REF!</v>
      </c>
    </row>
    <row r="144" spans="1:38" x14ac:dyDescent="0.25">
      <c r="A144" s="44" t="s">
        <v>26</v>
      </c>
      <c r="B144" s="149">
        <f>$B$5</f>
        <v>1</v>
      </c>
      <c r="C144" s="139">
        <f>$C$5</f>
        <v>6</v>
      </c>
      <c r="D144" s="139">
        <f>$D$5</f>
        <v>19</v>
      </c>
      <c r="E144" s="139">
        <f>$E$5</f>
        <v>38</v>
      </c>
      <c r="F144" s="139">
        <f>$F$5</f>
        <v>40</v>
      </c>
      <c r="G144" s="139">
        <f>$G$5</f>
        <v>4</v>
      </c>
      <c r="H144" s="150">
        <f>$H$5</f>
        <v>5</v>
      </c>
      <c r="I144" s="8">
        <f>$I$141</f>
        <v>3</v>
      </c>
      <c r="J144" s="1">
        <f>$J$141</f>
        <v>7</v>
      </c>
      <c r="K144" s="1">
        <f>$K$141</f>
        <v>19</v>
      </c>
      <c r="L144" s="1">
        <f>$L$141</f>
        <v>27</v>
      </c>
      <c r="M144" s="1">
        <f>$M$141</f>
        <v>29</v>
      </c>
      <c r="N144" s="1">
        <f>$N$141</f>
        <v>7</v>
      </c>
      <c r="O144" s="126">
        <f>$O$141</f>
        <v>10</v>
      </c>
      <c r="P144" s="8">
        <f>COUNTIF(I144:N144,1)</f>
        <v>0</v>
      </c>
      <c r="Q144" s="1">
        <f>COUNTIF(I144:N144,6)</f>
        <v>0</v>
      </c>
      <c r="R144" s="1">
        <f>COUNTIF(I144:N144,19)</f>
        <v>1</v>
      </c>
      <c r="S144" s="1">
        <f>COUNTIF(I144:N144,38)</f>
        <v>0</v>
      </c>
      <c r="T144" s="1">
        <f>COUNTIF(I144:N144,40)</f>
        <v>0</v>
      </c>
      <c r="U144" s="1">
        <f t="shared" si="136"/>
        <v>0</v>
      </c>
      <c r="V144" s="126">
        <f>COUNTIF(O144:P144,5)</f>
        <v>0</v>
      </c>
      <c r="W144" s="160">
        <f t="shared" si="122"/>
        <v>1</v>
      </c>
      <c r="X144" s="160">
        <f t="shared" si="123"/>
        <v>0</v>
      </c>
      <c r="Y144" s="457"/>
      <c r="Z144" s="491"/>
      <c r="AA144" s="461">
        <f>IF(T145=1,5,0*(IF(S145=2,77,0)*IF(R145=3,17,0)*IF(Q145=4,77,0)*IF(P145=5,777,0)*IF(O145=6,77777,0*(IF(N145=7,0,0)))))</f>
        <v>0</v>
      </c>
      <c r="AB144" s="461">
        <f>IF(S145=1,17,0*(IF(T145=2,77,0)*IF(S145=3,17,0)*IF(R145=4,77,0)*IF(Q145=5,777,0)*IF(P145=6,77777,0*(IF(O145=7,0,0)))))</f>
        <v>17</v>
      </c>
      <c r="AC144" s="461">
        <f>IF(R145=1,77,0*(IF(U145=2,77,0)*IF(T145=3,17,0)*IF(S145=4,77,0)*IF(R145=5,777,0)*IF(Q145=6,77777,0*(IF(P145=7,0,0)))))</f>
        <v>0</v>
      </c>
      <c r="AD144" s="461">
        <f>IF(Q145=1,777,0*(IF(V145=2,77,0)*IF(U145=3,17,0)*IF(T145=4,77,0)*IF(S145=5,777,0)*IF(R145=6,77777,0*(IF(Q145=7,0,0)))))</f>
        <v>0</v>
      </c>
      <c r="AE144" s="461">
        <f>IF(P145=1,7777,0*(IF(W145=2,77,0)*IF(V145=3,17,0)*IF(U145=4,77,0)*IF(T145=5,777,0)*IF(S145=6,77777,0*(IF(R145=7,0,0)))))</f>
        <v>0</v>
      </c>
      <c r="AF144" s="461">
        <f>IF(O145=1,77777,0*(IF(X145=2,77,0)*IF(W145=3,17,0)*IF(V145=4,77,0)*IF(U145=5,777,0)*IF(T145=6,77777,0*(IF(S145=7,0,0)))))</f>
        <v>0</v>
      </c>
      <c r="AG144" s="464">
        <f>IF(N145=1,Y145,0*(IF(T145=2,5,0)*IF(S145=3,17,0)*IF(R145=4,77,0)*IF(Q145=5,777,0)*IF(P145=6,7777,0*(IF(O145=6,77777,0)))))</f>
        <v>0</v>
      </c>
      <c r="AH144" s="461" t="e">
        <f>IF(AA144=1,5,0*(IF(#REF!=2,77,0)*IF(Y145=3,17,0)*IF(X145=4,77,0)*IF(W145=5,777,0)*IF(V145=6,77777,0*(IF(U145=7,0,0)))))</f>
        <v>#REF!</v>
      </c>
      <c r="AI144" s="461" t="e">
        <f>IF(#REF!=1,17,0*(IF(AA144=2,77,0)*IF(#REF!=3,17,0)*IF(Y145=4,77,0)*IF(X145=5,777,0)*IF(W145=6,77777,0*(IF(V145=7,0,0)))))</f>
        <v>#REF!</v>
      </c>
      <c r="AJ144" s="461" t="e">
        <f>IF(Y145=1,77,0*(IF(AB144=2,77,0)*IF(AA144=3,17,0)*IF(#REF!=4,77,0)*IF(Y145=5,777,0)*IF(X145=6,77777,0*(IF(W145=7,0,0)))))</f>
        <v>#REF!</v>
      </c>
      <c r="AK144" s="461" t="e">
        <f>IF(X145=1,777,0*(IF(AC144=2,77,0)*IF(AB144=3,17,0)*IF(AA144=4,77,0)*IF(#REF!=5,777,0)*IF(Y145=6,77777,0*(IF(X145=7,0,0)))))</f>
        <v>#REF!</v>
      </c>
      <c r="AL144" s="461" t="e">
        <f>IF($P$4=1,Eurojackpot!B144,0*(IF(AD144=2,77,0)*IF(AC144=3,17,0)*IF(AB144=4,77,0)*IF(AA144=5,777,0)*IF(#REF!=6,77777,0*(IF(Y144=7,0,0)))))</f>
        <v>#REF!</v>
      </c>
    </row>
    <row r="145" spans="1:38" x14ac:dyDescent="0.25">
      <c r="A145" s="44" t="s">
        <v>27</v>
      </c>
      <c r="B145" s="149">
        <f>$B$6</f>
        <v>10</v>
      </c>
      <c r="C145" s="139">
        <f>$C$6</f>
        <v>25</v>
      </c>
      <c r="D145" s="139">
        <f>$D$6</f>
        <v>26</v>
      </c>
      <c r="E145" s="139">
        <f>$E$6</f>
        <v>29</v>
      </c>
      <c r="F145" s="139">
        <f>$F$6</f>
        <v>35</v>
      </c>
      <c r="G145" s="139">
        <f>$G$6</f>
        <v>6</v>
      </c>
      <c r="H145" s="150">
        <f>$H$6</f>
        <v>9</v>
      </c>
      <c r="I145" s="8">
        <f>$I$141</f>
        <v>3</v>
      </c>
      <c r="J145" s="1">
        <f>$J$141</f>
        <v>7</v>
      </c>
      <c r="K145" s="1">
        <f>$K$141</f>
        <v>19</v>
      </c>
      <c r="L145" s="1">
        <f>$L$141</f>
        <v>27</v>
      </c>
      <c r="M145" s="1">
        <f>$M$141</f>
        <v>29</v>
      </c>
      <c r="N145" s="1">
        <f>$N$141</f>
        <v>7</v>
      </c>
      <c r="O145" s="126">
        <f>$O$141</f>
        <v>10</v>
      </c>
      <c r="P145" s="8">
        <f>COUNTIF(I145:N145,10)</f>
        <v>0</v>
      </c>
      <c r="Q145" s="1">
        <f>COUNTIF(I145:N145,25)</f>
        <v>0</v>
      </c>
      <c r="R145" s="1">
        <f>COUNTIF(I145:N145,26)</f>
        <v>0</v>
      </c>
      <c r="S145" s="1">
        <f>COUNTIF(I145:N145,29)</f>
        <v>1</v>
      </c>
      <c r="T145" s="1">
        <f>COUNTIF(I145:N145,35)</f>
        <v>0</v>
      </c>
      <c r="U145" s="1">
        <f>COUNTIF(N145:O145,6)</f>
        <v>0</v>
      </c>
      <c r="V145" s="126">
        <f>COUNTIF(O145:P145,9)</f>
        <v>0</v>
      </c>
      <c r="W145" s="160">
        <f t="shared" si="122"/>
        <v>1</v>
      </c>
      <c r="X145" s="160">
        <f t="shared" si="123"/>
        <v>0</v>
      </c>
      <c r="Y145" s="457"/>
      <c r="Z145" s="491"/>
      <c r="AA145" s="461" t="e">
        <f>IF(#REF!=1,5,0*(IF(#REF!=2,77,0)*IF(#REF!=3,17,0)*IF(#REF!=4,77,0)*IF(#REF!=5,777,0)*IF(#REF!=6,77777,0*(IF(#REF!=7,0,0)))))</f>
        <v>#REF!</v>
      </c>
      <c r="AB145" s="461" t="e">
        <f>IF(#REF!=1,17,0*(IF(#REF!=2,77,0)*IF(#REF!=3,17,0)*IF(#REF!=4,77,0)*IF(#REF!=5,777,0)*IF(#REF!=6,77777,0*(IF(#REF!=7,0,0)))))</f>
        <v>#REF!</v>
      </c>
      <c r="AC145" s="461" t="e">
        <f>IF(#REF!=1,77,0*(IF(#REF!=2,77,0)*IF(#REF!=3,17,0)*IF(#REF!=4,77,0)*IF(#REF!=5,777,0)*IF(#REF!=6,77777,0*(IF(#REF!=7,0,0)))))</f>
        <v>#REF!</v>
      </c>
      <c r="AD145" s="461" t="e">
        <f>IF(#REF!=1,777,0*(IF(#REF!=2,77,0)*IF(#REF!=3,17,0)*IF(#REF!=4,77,0)*IF(#REF!=5,777,0)*IF(#REF!=6,77777,0*(IF(#REF!=7,0,0)))))</f>
        <v>#REF!</v>
      </c>
      <c r="AE145" s="461" t="e">
        <f>IF(#REF!=1,7777,0*(IF(#REF!=2,77,0)*IF(#REF!=3,17,0)*IF(#REF!=4,77,0)*IF(#REF!=5,777,0)*IF(#REF!=6,77777,0*(IF(#REF!=7,0,0)))))</f>
        <v>#REF!</v>
      </c>
      <c r="AF145" s="461" t="e">
        <f>IF(#REF!=1,77777,0*(IF(#REF!=2,77,0)*IF(#REF!=3,17,0)*IF(#REF!=4,77,0)*IF(#REF!=5,777,0)*IF(#REF!=6,77777,0*(IF(#REF!=7,0,0)))))</f>
        <v>#REF!</v>
      </c>
      <c r="AG145" s="464" t="e">
        <f>IF(#REF!=1,#REF!,0*(IF(#REF!=2,5,0)*IF(#REF!=3,17,0)*IF(#REF!=4,77,0)*IF(#REF!=5,777,0)*IF(#REF!=6,7777,0*(IF(#REF!=6,77777,0)))))</f>
        <v>#REF!</v>
      </c>
      <c r="AH145" s="461" t="e">
        <f>IF(AA145=1,5,0*(IF(#REF!=2,77,0)*IF(#REF!=3,17,0)*IF(#REF!=4,77,0)*IF(#REF!=5,777,0)*IF(#REF!=6,77777,0*(IF(#REF!=7,0,0)))))</f>
        <v>#REF!</v>
      </c>
      <c r="AI145" s="461" t="e">
        <f>IF(#REF!=1,17,0*(IF(AA145=2,77,0)*IF(#REF!=3,17,0)*IF(#REF!=4,77,0)*IF(#REF!=5,777,0)*IF(#REF!=6,77777,0*(IF(#REF!=7,0,0)))))</f>
        <v>#REF!</v>
      </c>
      <c r="AJ145" s="461" t="e">
        <f>IF(#REF!=1,77,0*(IF(AB145=2,77,0)*IF(AA145=3,17,0)*IF(#REF!=4,77,0)*IF(#REF!=5,777,0)*IF(#REF!=6,77777,0*(IF(#REF!=7,0,0)))))</f>
        <v>#REF!</v>
      </c>
      <c r="AK145" s="461" t="e">
        <f>IF(#REF!=1,777,0*(IF(AC145=2,77,0)*IF(AB145=3,17,0)*IF(AA145=4,77,0)*IF(#REF!=5,777,0)*IF(#REF!=6,77777,0*(IF(#REF!=7,0,0)))))</f>
        <v>#REF!</v>
      </c>
      <c r="AL145" s="461" t="e">
        <f>IF($P$4=1,Eurojackpot!B145,0*(IF(AD145=2,77,0)*IF(AC145=3,17,0)*IF(AB145=4,77,0)*IF(AA145=5,777,0)*IF(#REF!=6,77777,0*(IF(Y145=7,0,0)))))</f>
        <v>#REF!</v>
      </c>
    </row>
    <row r="146" spans="1:38" ht="15.75" thickBot="1" x14ac:dyDescent="0.3">
      <c r="A146" s="44" t="s">
        <v>28</v>
      </c>
      <c r="B146" s="149">
        <f>$B$7</f>
        <v>8</v>
      </c>
      <c r="C146" s="139">
        <f>$C$7</f>
        <v>33</v>
      </c>
      <c r="D146" s="139">
        <f>$D$7</f>
        <v>35</v>
      </c>
      <c r="E146" s="139">
        <f>$E$7</f>
        <v>36</v>
      </c>
      <c r="F146" s="139">
        <f>$F$7</f>
        <v>37</v>
      </c>
      <c r="G146" s="139">
        <f>$G$7</f>
        <v>3</v>
      </c>
      <c r="H146" s="150">
        <f>$H$7</f>
        <v>7</v>
      </c>
      <c r="I146" s="8">
        <f>$I$141</f>
        <v>3</v>
      </c>
      <c r="J146" s="1">
        <f>$J$141</f>
        <v>7</v>
      </c>
      <c r="K146" s="1">
        <f>$K$141</f>
        <v>19</v>
      </c>
      <c r="L146" s="1">
        <f>$L$141</f>
        <v>27</v>
      </c>
      <c r="M146" s="1">
        <f>$M$141</f>
        <v>29</v>
      </c>
      <c r="N146" s="1">
        <f>$N$141</f>
        <v>7</v>
      </c>
      <c r="O146" s="126">
        <f>$O$141</f>
        <v>10</v>
      </c>
      <c r="P146" s="8">
        <f>COUNTIF(I146:N146,8)</f>
        <v>0</v>
      </c>
      <c r="Q146" s="1">
        <f>COUNTIF(I146:N146,33)</f>
        <v>0</v>
      </c>
      <c r="R146" s="1">
        <f>COUNTIF(I146:N146,35)</f>
        <v>0</v>
      </c>
      <c r="S146" s="1">
        <f>COUNTIF(I146:N146,36)</f>
        <v>0</v>
      </c>
      <c r="T146" s="1">
        <f>COUNTIF(I146:N146,37)</f>
        <v>0</v>
      </c>
      <c r="U146" s="1">
        <f>COUNTIF(N146:O146,3)</f>
        <v>0</v>
      </c>
      <c r="V146" s="126">
        <f>COUNTIF(O146:P146,7)</f>
        <v>0</v>
      </c>
      <c r="W146" s="160">
        <f t="shared" si="122"/>
        <v>0</v>
      </c>
      <c r="X146" s="160">
        <f t="shared" si="123"/>
        <v>0</v>
      </c>
      <c r="Y146" s="459"/>
      <c r="Z146" s="491"/>
      <c r="AA146" s="463" t="e">
        <f>IF(#REF!=1,5,0*(IF(#REF!=2,77,0)*IF(#REF!=3,17,0)*IF(#REF!=4,77,0)*IF(#REF!=5,777,0)*IF(#REF!=6,77777,0*(IF(#REF!=7,0,0)))))</f>
        <v>#REF!</v>
      </c>
      <c r="AB146" s="463" t="e">
        <f>IF(#REF!=1,17,0*(IF(#REF!=2,77,0)*IF(#REF!=3,17,0)*IF(#REF!=4,77,0)*IF(#REF!=5,777,0)*IF(#REF!=6,77777,0*(IF(#REF!=7,0,0)))))</f>
        <v>#REF!</v>
      </c>
      <c r="AC146" s="463" t="e">
        <f>IF(#REF!=1,77,0*(IF(#REF!=2,77,0)*IF(#REF!=3,17,0)*IF(#REF!=4,77,0)*IF(#REF!=5,777,0)*IF(#REF!=6,77777,0*(IF(#REF!=7,0,0)))))</f>
        <v>#REF!</v>
      </c>
      <c r="AD146" s="463" t="e">
        <f>IF(#REF!=1,777,0*(IF(#REF!=2,77,0)*IF(#REF!=3,17,0)*IF(#REF!=4,77,0)*IF(#REF!=5,777,0)*IF(#REF!=6,77777,0*(IF(#REF!=7,0,0)))))</f>
        <v>#REF!</v>
      </c>
      <c r="AE146" s="463" t="e">
        <f>IF(#REF!=1,7777,0*(IF(#REF!=2,77,0)*IF(#REF!=3,17,0)*IF(#REF!=4,77,0)*IF(#REF!=5,777,0)*IF(#REF!=6,77777,0*(IF(#REF!=7,0,0)))))</f>
        <v>#REF!</v>
      </c>
      <c r="AF146" s="463" t="e">
        <f>IF(#REF!=1,77777,0*(IF(#REF!=2,77,0)*IF(#REF!=3,17,0)*IF(#REF!=4,77,0)*IF(#REF!=5,777,0)*IF(#REF!=6,77777,0*(IF(#REF!=7,0,0)))))</f>
        <v>#REF!</v>
      </c>
      <c r="AG146" s="465" t="e">
        <f>IF(#REF!=1,#REF!,0*(IF(#REF!=2,5,0)*IF(#REF!=3,17,0)*IF(#REF!=4,77,0)*IF(#REF!=5,777,0)*IF(#REF!=6,7777,0*(IF(#REF!=6,77777,0)))))</f>
        <v>#REF!</v>
      </c>
      <c r="AH146" s="463" t="e">
        <f>IF(AA146=1,5,0*(IF(#REF!=2,77,0)*IF(#REF!=3,17,0)*IF(#REF!=4,77,0)*IF(#REF!=5,777,0)*IF(#REF!=6,77777,0*(IF(#REF!=7,0,0)))))</f>
        <v>#REF!</v>
      </c>
      <c r="AI146" s="463" t="e">
        <f>IF(#REF!=1,17,0*(IF(AA146=2,77,0)*IF(#REF!=3,17,0)*IF(#REF!=4,77,0)*IF(#REF!=5,777,0)*IF(#REF!=6,77777,0*(IF(#REF!=7,0,0)))))</f>
        <v>#REF!</v>
      </c>
      <c r="AJ146" s="463" t="e">
        <f>IF(#REF!=1,77,0*(IF(AB146=2,77,0)*IF(AA146=3,17,0)*IF(#REF!=4,77,0)*IF(#REF!=5,777,0)*IF(#REF!=6,77777,0*(IF(#REF!=7,0,0)))))</f>
        <v>#REF!</v>
      </c>
      <c r="AK146" s="463" t="e">
        <f>IF(#REF!=1,777,0*(IF(AC146=2,77,0)*IF(AB146=3,17,0)*IF(AA146=4,77,0)*IF(#REF!=5,777,0)*IF(#REF!=6,77777,0*(IF(#REF!=7,0,0)))))</f>
        <v>#REF!</v>
      </c>
      <c r="AL146" s="461" t="e">
        <f>IF($P$4=1,Eurojackpot!B146,0*(IF(AD146=2,77,0)*IF(AC146=3,17,0)*IF(AB146=4,77,0)*IF(AA146=5,777,0)*IF(#REF!=6,77777,0*(IF(Y146=7,0,0)))))</f>
        <v>#REF!</v>
      </c>
    </row>
    <row r="147" spans="1:38" ht="15.75" thickBot="1" x14ac:dyDescent="0.3">
      <c r="A147" s="82">
        <v>44330</v>
      </c>
      <c r="B147" s="253" t="s">
        <v>0</v>
      </c>
      <c r="C147" s="231"/>
      <c r="D147" s="231"/>
      <c r="E147" s="231"/>
      <c r="F147" s="231"/>
      <c r="G147" s="231"/>
      <c r="H147" s="232"/>
      <c r="I147" s="361" t="s">
        <v>1</v>
      </c>
      <c r="J147" s="340"/>
      <c r="K147" s="340"/>
      <c r="L147" s="340"/>
      <c r="M147" s="340"/>
      <c r="N147" s="340"/>
      <c r="O147" s="346"/>
      <c r="P147" s="361" t="s">
        <v>2</v>
      </c>
      <c r="Q147" s="340"/>
      <c r="R147" s="340"/>
      <c r="S147" s="340"/>
      <c r="T147" s="340"/>
      <c r="U147" s="340"/>
      <c r="V147" s="346"/>
      <c r="W147" s="71" t="s">
        <v>9</v>
      </c>
      <c r="X147" s="162" t="s">
        <v>3</v>
      </c>
      <c r="Y147" s="458" t="s">
        <v>4</v>
      </c>
      <c r="Z147" s="491"/>
      <c r="AA147" s="460" t="s">
        <v>166</v>
      </c>
      <c r="AB147" s="460" t="s">
        <v>167</v>
      </c>
      <c r="AC147" s="460" t="s">
        <v>168</v>
      </c>
      <c r="AD147" s="460" t="s">
        <v>169</v>
      </c>
      <c r="AE147" s="460" t="s">
        <v>170</v>
      </c>
      <c r="AF147" s="460" t="s">
        <v>171</v>
      </c>
      <c r="AG147" s="460" t="s">
        <v>172</v>
      </c>
      <c r="AH147" s="460" t="s">
        <v>173</v>
      </c>
      <c r="AI147" s="460" t="s">
        <v>174</v>
      </c>
      <c r="AJ147" s="460" t="s">
        <v>175</v>
      </c>
      <c r="AK147" s="460" t="s">
        <v>176</v>
      </c>
      <c r="AL147" s="460" t="s">
        <v>177</v>
      </c>
    </row>
    <row r="148" spans="1:38" x14ac:dyDescent="0.25">
      <c r="A148" s="44" t="s">
        <v>23</v>
      </c>
      <c r="B148" s="146">
        <f>$B$2</f>
        <v>3</v>
      </c>
      <c r="C148" s="147">
        <f>$C$2</f>
        <v>6</v>
      </c>
      <c r="D148" s="147">
        <f>$D$2</f>
        <v>15</v>
      </c>
      <c r="E148" s="147">
        <f>$E$2</f>
        <v>20</v>
      </c>
      <c r="F148" s="147">
        <f>$F$2</f>
        <v>22</v>
      </c>
      <c r="G148" s="147">
        <f>$G$2</f>
        <v>4</v>
      </c>
      <c r="H148" s="148">
        <f>$H$2</f>
        <v>8</v>
      </c>
      <c r="I148" s="291">
        <v>1</v>
      </c>
      <c r="J148" s="292">
        <v>15</v>
      </c>
      <c r="K148" s="292">
        <v>29</v>
      </c>
      <c r="L148" s="292">
        <v>42</v>
      </c>
      <c r="M148" s="292">
        <v>50</v>
      </c>
      <c r="N148" s="292">
        <v>3</v>
      </c>
      <c r="O148" s="142">
        <v>6</v>
      </c>
      <c r="P148" s="291">
        <f>COUNTIF(I148:N148,3)</f>
        <v>1</v>
      </c>
      <c r="Q148" s="292">
        <f>COUNTIF(I148:N148,6)</f>
        <v>0</v>
      </c>
      <c r="R148" s="292">
        <f>COUNTIF(I148:N148,15)</f>
        <v>1</v>
      </c>
      <c r="S148" s="292">
        <f>COUNTIF(I148:N148,20)</f>
        <v>0</v>
      </c>
      <c r="T148" s="292">
        <f>COUNTIF(I148:N148,22)</f>
        <v>0</v>
      </c>
      <c r="U148" s="292">
        <f>COUNTIF(N148:O148,4)</f>
        <v>0</v>
      </c>
      <c r="V148" s="142">
        <f>COUNTIF(O148:P148,8)</f>
        <v>0</v>
      </c>
      <c r="W148" s="160">
        <f>SUMIF(P148:T148,1)</f>
        <v>2</v>
      </c>
      <c r="X148" s="160">
        <f>SUMIF(U148:V148,1)</f>
        <v>0</v>
      </c>
      <c r="Y148" s="457"/>
      <c r="Z148" s="491"/>
      <c r="AA148" s="461">
        <f>IF(T147=1,5,0*(IF(S147=2,77,0)*IF(R147=3,17,0)*IF(Q147=4,77,0)*IF(P147=5,777,0)*IF(O147=6,77777,0*(IF(N147=7,0,0)))))</f>
        <v>0</v>
      </c>
      <c r="AB148" s="461">
        <f>IF(S148=1,17,0*(IF(T148=2,77,0)*IF(S148=3,17,0)*IF(R148=4,77,0)*IF(Q148=5,777,0)*IF(P148=6,77777,0*(IF(O148=7,0,0)))))</f>
        <v>0</v>
      </c>
      <c r="AC148" s="461">
        <f>IF(R148=1,77,0*(IF(U148=2,77,0)*IF(T148=3,17,0)*IF(S148=4,77,0)*IF(R148=5,777,0)*IF(Q148=6,77777,0*(IF(P148=7,0,0)))))</f>
        <v>77</v>
      </c>
      <c r="AD148" s="461">
        <f>IF(Q148=1,777,0*(IF(V148=2,77,0)*IF(U148=3,17,0)*IF(T148=4,77,0)*IF(S148=5,777,0)*IF(R148=6,77777,0*(IF(Q148=7,0,0)))))</f>
        <v>0</v>
      </c>
      <c r="AE148" s="461">
        <f>IF(P148=1,7777,0*(IF(W148=2,77,0)*IF(V148=3,17,0)*IF(U148=4,77,0)*IF(T148=5,777,0)*IF(S148=6,77777,0*(IF(R148=7,0,0)))))</f>
        <v>7777</v>
      </c>
      <c r="AF148" s="461">
        <f>IF(O148=1,77777,0*(IF(X148=2,77,0)*IF(W148=3,17,0)*IF(V148=4,77,0)*IF(U148=5,777,0)*IF(T148=6,77777,0*(IF(S148=7,0,0)))))</f>
        <v>0</v>
      </c>
      <c r="AG148" s="464">
        <f>IF(N148=1,Y148,0*(IF(T148=2,5,0)*IF(S148=3,17,0)*IF(R148=4,77,0)*IF(Q148=5,777,0)*IF(P148=6,7777,0*(IF(O148=6,77777,0)))))</f>
        <v>0</v>
      </c>
      <c r="AH148" s="461" t="e">
        <f>IF(AA149=1,5,0*(IF(#REF!=2,77,0)*IF(Y148=3,17,0)*IF(X148=4,77,0)*IF(W148=5,777,0)*IF(V148=6,77777,0*(IF(U148=7,0,0)))))</f>
        <v>#REF!</v>
      </c>
      <c r="AI148" s="461" t="e">
        <f>IF(#REF!=1,17,0*(IF(AA149=2,77,0)*IF(#REF!=3,17,0)*IF(Y148=4,77,0)*IF(X148=5,777,0)*IF(W148=6,77777,0*(IF(V148=7,0,0)))))</f>
        <v>#REF!</v>
      </c>
      <c r="AJ148" s="461" t="e">
        <f>IF(Y148=1,77,0*(IF(AB148=2,77,0)*IF(AA149=3,17,0)*IF(#REF!=4,77,0)*IF(Y148=5,777,0)*IF(X148=6,77777,0*(IF(W148=7,0,0)))))</f>
        <v>#REF!</v>
      </c>
      <c r="AK148" s="461" t="e">
        <f>IF(X148=1,777,0*(IF(AC148=2,77,0)*IF(AB148=3,17,0)*IF(AA149=4,77,0)*IF(#REF!=5,777,0)*IF(Y148=6,77777,0*(IF(X148=7,0,0)))))</f>
        <v>#REF!</v>
      </c>
      <c r="AL148" s="461" t="e">
        <f>IF($P$4=1,Eurojackpot!B148,0*(IF(AD148=2,77,0)*IF(AC148=3,17,0)*IF(AB148=4,77,0)*IF(AA149=5,777,0)*IF(#REF!=6,77777,0*(IF(Y148=7,0,0)))))</f>
        <v>#REF!</v>
      </c>
    </row>
    <row r="149" spans="1:38" x14ac:dyDescent="0.25">
      <c r="A149" s="44" t="s">
        <v>24</v>
      </c>
      <c r="B149" s="149">
        <f>$B$3</f>
        <v>15</v>
      </c>
      <c r="C149" s="139">
        <f>$C$3</f>
        <v>17</v>
      </c>
      <c r="D149" s="139">
        <f>$D$3</f>
        <v>27</v>
      </c>
      <c r="E149" s="139">
        <f>$E$3</f>
        <v>33</v>
      </c>
      <c r="F149" s="139">
        <f>$F$3</f>
        <v>50</v>
      </c>
      <c r="G149" s="139">
        <f>$G$3</f>
        <v>1</v>
      </c>
      <c r="H149" s="150">
        <f>$H$3</f>
        <v>2</v>
      </c>
      <c r="I149" s="8">
        <f>$I$148</f>
        <v>1</v>
      </c>
      <c r="J149" s="1">
        <f>$J$148</f>
        <v>15</v>
      </c>
      <c r="K149" s="1">
        <f>$K$148</f>
        <v>29</v>
      </c>
      <c r="L149" s="1">
        <f>$L$148</f>
        <v>42</v>
      </c>
      <c r="M149" s="1">
        <f>$M$148</f>
        <v>50</v>
      </c>
      <c r="N149" s="1">
        <f>$N$148</f>
        <v>3</v>
      </c>
      <c r="O149" s="126">
        <f>$O$148</f>
        <v>6</v>
      </c>
      <c r="P149" s="8">
        <f>COUNTIF(I149:N149,15)</f>
        <v>1</v>
      </c>
      <c r="Q149" s="1">
        <f>COUNTIF(I149:N149,17)</f>
        <v>0</v>
      </c>
      <c r="R149" s="1">
        <f>COUNTIF(I149:N149,27)</f>
        <v>0</v>
      </c>
      <c r="S149" s="1">
        <f>COUNTIF(I149:N149,33)</f>
        <v>0</v>
      </c>
      <c r="T149" s="1">
        <f>COUNTIF(I149:N149,50)</f>
        <v>1</v>
      </c>
      <c r="U149" s="1">
        <f>COUNTIF(N149:O149,1)</f>
        <v>0</v>
      </c>
      <c r="V149" s="126">
        <f>COUNTIF(O149:P149,2)</f>
        <v>0</v>
      </c>
      <c r="W149" s="160">
        <f t="shared" ref="W149:W153" si="137">SUMIF(P149:T149,1)</f>
        <v>2</v>
      </c>
      <c r="X149" s="160">
        <f>SUMIF(U149:V149,1)</f>
        <v>0</v>
      </c>
      <c r="Y149" s="457"/>
      <c r="Z149" s="491"/>
      <c r="AA149" s="461">
        <f>IF(T148=1,5,0*(IF(S148=2,77,0)*IF(R148=3,17,0)*IF(Q148=4,77,0)*IF(P148=5,777,0)*IF(O148=6,77777,0*(IF(N148=7,0,0)))))</f>
        <v>0</v>
      </c>
      <c r="AB149" s="461">
        <f t="shared" ref="AB149" si="138">IF(U148=1,5,0*(IF(T148=2,77,0)*IF(S148=3,17,0)*IF(R148=4,77,0)*IF(Q148=5,777,0)*IF(P148=6,77777,0*(IF(O148=7,0,0)))))</f>
        <v>0</v>
      </c>
      <c r="AC149" s="461">
        <f t="shared" ref="AC149" si="139">IF(V148=1,5,0*(IF(U148=2,77,0)*IF(T148=3,17,0)*IF(S148=4,77,0)*IF(R148=5,777,0)*IF(Q148=6,77777,0*(IF(P148=7,0,0)))))</f>
        <v>0</v>
      </c>
      <c r="AD149" s="461">
        <f t="shared" ref="AD149" si="140">IF(W148=1,5,0*(IF(V148=2,77,0)*IF(U148=3,17,0)*IF(T148=4,77,0)*IF(S148=5,777,0)*IF(R148=6,77777,0*(IF(Q148=7,0,0)))))</f>
        <v>0</v>
      </c>
      <c r="AE149" s="461">
        <f t="shared" ref="AE149" si="141">IF(X148=1,5,0*(IF(W148=2,77,0)*IF(V148=3,17,0)*IF(U148=4,77,0)*IF(T148=5,777,0)*IF(S148=6,77777,0*(IF(R148=7,0,0)))))</f>
        <v>0</v>
      </c>
      <c r="AF149" s="461">
        <f t="shared" ref="AF149" si="142">IF(Y148=1,5,0*(IF(X148=2,77,0)*IF(W148=3,17,0)*IF(V148=4,77,0)*IF(U148=5,777,0)*IF(T148=6,77777,0*(IF(S148=7,0,0)))))</f>
        <v>0</v>
      </c>
      <c r="AG149" s="461">
        <f t="shared" ref="AG149" si="143">IF(Z148=1,5,0*(IF(Y148=2,77,0)*IF(X148=3,17,0)*IF(W148=4,77,0)*IF(V148=5,777,0)*IF(U148=6,77777,0*(IF(T148=7,0,0)))))</f>
        <v>0</v>
      </c>
      <c r="AH149" s="461">
        <f t="shared" ref="AH149" si="144">IF(AA148=1,5,0*(IF(Z148=2,77,0)*IF(Y148=3,17,0)*IF(X148=4,77,0)*IF(W148=5,777,0)*IF(V148=6,77777,0*(IF(U148=7,0,0)))))</f>
        <v>0</v>
      </c>
      <c r="AI149" s="461">
        <f t="shared" ref="AI149" si="145">IF(AB148=1,5,0*(IF(AA148=2,77,0)*IF(Z148=3,17,0)*IF(Y148=4,77,0)*IF(X148=5,777,0)*IF(W148=6,77777,0*(IF(V148=7,0,0)))))</f>
        <v>0</v>
      </c>
      <c r="AJ149" s="461">
        <f t="shared" ref="AJ149" si="146">IF(AC148=1,5,0*(IF(AB148=2,77,0)*IF(AA148=3,17,0)*IF(Z148=4,77,0)*IF(Y148=5,777,0)*IF(X148=6,77777,0*(IF(W148=7,0,0)))))</f>
        <v>0</v>
      </c>
      <c r="AK149" s="461">
        <f t="shared" ref="AK149" si="147">IF(AD148=1,5,0*(IF(AC148=2,77,0)*IF(AB148=3,17,0)*IF(AA148=4,77,0)*IF(Z148=5,777,0)*IF(Y148=6,77777,0*(IF(X148=7,0,0)))))</f>
        <v>0</v>
      </c>
      <c r="AL149" s="461">
        <f t="shared" ref="AL149" si="148">IF(AE148=1,5,0*(IF(AD148=2,77,0)*IF(AC148=3,17,0)*IF(AB148=4,77,0)*IF(AA148=5,777,0)*IF(Z148=6,77777,0*(IF(Y148=7,0,0)))))</f>
        <v>0</v>
      </c>
    </row>
    <row r="150" spans="1:38" x14ac:dyDescent="0.25">
      <c r="A150" s="44" t="s">
        <v>25</v>
      </c>
      <c r="B150" s="149">
        <f>$B$4</f>
        <v>7</v>
      </c>
      <c r="C150" s="139">
        <f>$C$4</f>
        <v>8</v>
      </c>
      <c r="D150" s="139">
        <f>$D$4</f>
        <v>28</v>
      </c>
      <c r="E150" s="139">
        <f>$E$4</f>
        <v>34</v>
      </c>
      <c r="F150" s="139">
        <f>$F$4</f>
        <v>39</v>
      </c>
      <c r="G150" s="139">
        <f>$G$4</f>
        <v>4</v>
      </c>
      <c r="H150" s="150">
        <f>$H$4</f>
        <v>10</v>
      </c>
      <c r="I150" s="8">
        <f>$I$148</f>
        <v>1</v>
      </c>
      <c r="J150" s="1">
        <f>$J$148</f>
        <v>15</v>
      </c>
      <c r="K150" s="1">
        <f>$K$148</f>
        <v>29</v>
      </c>
      <c r="L150" s="1">
        <f>$L$148</f>
        <v>42</v>
      </c>
      <c r="M150" s="1">
        <f>$M$148</f>
        <v>50</v>
      </c>
      <c r="N150" s="1">
        <f>$N$148</f>
        <v>3</v>
      </c>
      <c r="O150" s="126">
        <f>$O$148</f>
        <v>6</v>
      </c>
      <c r="P150" s="8">
        <f>COUNTIF(I150:N150,7)</f>
        <v>0</v>
      </c>
      <c r="Q150" s="1">
        <f t="shared" ref="Q150" si="149">COUNTIF(I150:N150,8)</f>
        <v>0</v>
      </c>
      <c r="R150" s="1">
        <f>COUNTIF(I150:N150,28)</f>
        <v>0</v>
      </c>
      <c r="S150" s="1">
        <f>COUNTIF(I150:N150,34)</f>
        <v>0</v>
      </c>
      <c r="T150" s="1">
        <f>COUNTIF(I150:N150,39)</f>
        <v>0</v>
      </c>
      <c r="U150" s="1">
        <f t="shared" ref="U150:U151" si="150">COUNTIF(N150:O150,4)</f>
        <v>0</v>
      </c>
      <c r="V150" s="126">
        <f>COUNTIF(O150:P150,10)</f>
        <v>0</v>
      </c>
      <c r="W150" s="160">
        <f t="shared" si="137"/>
        <v>0</v>
      </c>
      <c r="X150" s="160">
        <f>SUMIF(U150:V150,1)</f>
        <v>0</v>
      </c>
      <c r="Y150" s="457"/>
      <c r="Z150" s="491"/>
      <c r="AA150" s="461">
        <f>IF(T150=1,5,0*(IF(S150=2,77,0)*IF(R150=3,17,0)*IF(Q150=4,77,0)*IF(P150=5,777,0)*IF(O150=6,77777,0*(IF(N150=7,0,0)))))</f>
        <v>0</v>
      </c>
      <c r="AB150" s="461">
        <f>IF(S150=1,17,0*(IF(T150=2,77,0)*IF(S150=3,17,0)*IF(R150=4,77,0)*IF(Q150=5,777,0)*IF(P150=6,77777,0*(IF(O150=7,0,0)))))</f>
        <v>0</v>
      </c>
      <c r="AC150" s="461">
        <f>IF(R150=1,77,0*(IF(U150=2,77,0)*IF(T150=3,17,0)*IF(S150=4,77,0)*IF(R150=5,777,0)*IF(Q150=6,77777,0*(IF(P150=7,0,0)))))</f>
        <v>0</v>
      </c>
      <c r="AD150" s="461">
        <f>IF(Q150=1,777,0*(IF(V150=2,77,0)*IF(U150=3,17,0)*IF(T150=4,77,0)*IF(S150=5,777,0)*IF(R150=6,77777,0*(IF(Q150=7,0,0)))))</f>
        <v>0</v>
      </c>
      <c r="AE150" s="461">
        <f>IF(P150=1,7777,0*(IF(W150=2,77,0)*IF(V150=3,17,0)*IF(U150=4,77,0)*IF(T150=5,777,0)*IF(S150=6,77777,0*(IF(R150=7,0,0)))))</f>
        <v>0</v>
      </c>
      <c r="AF150" s="461">
        <f>IF(O150=1,77777,0*(IF(X150=2,77,0)*IF(W150=3,17,0)*IF(V150=4,77,0)*IF(U150=5,777,0)*IF(T150=6,77777,0*(IF(S150=7,0,0)))))</f>
        <v>0</v>
      </c>
      <c r="AG150" s="464">
        <f>IF(N150=1,Y150,0*(IF(T150=2,5,0)*IF(S150=3,17,0)*IF(R150=4,77,0)*IF(Q150=5,777,0)*IF(P150=6,7777,0*(IF(O150=6,77777,0)))))</f>
        <v>0</v>
      </c>
      <c r="AH150" s="461" t="e">
        <f>IF(AA150=1,5,0*(IF(#REF!=2,77,0)*IF(Y150=3,17,0)*IF(X150=4,77,0)*IF(W150=5,777,0)*IF(V150=6,77777,0*(IF(U150=7,0,0)))))</f>
        <v>#REF!</v>
      </c>
      <c r="AI150" s="461" t="e">
        <f>IF(#REF!=1,17,0*(IF(AA150=2,77,0)*IF(#REF!=3,17,0)*IF(Y150=4,77,0)*IF(X150=5,777,0)*IF(W150=6,77777,0*(IF(V150=7,0,0)))))</f>
        <v>#REF!</v>
      </c>
      <c r="AJ150" s="461" t="e">
        <f>IF(Y150=1,77,0*(IF(AB150=2,77,0)*IF(AA150=3,17,0)*IF(#REF!=4,77,0)*IF(Y150=5,777,0)*IF(X150=6,77777,0*(IF(W150=7,0,0)))))</f>
        <v>#REF!</v>
      </c>
      <c r="AK150" s="461" t="e">
        <f>IF(X150=1,777,0*(IF(AC150=2,77,0)*IF(AB150=3,17,0)*IF(AA150=4,77,0)*IF(#REF!=5,777,0)*IF(Y150=6,77777,0*(IF(X150=7,0,0)))))</f>
        <v>#REF!</v>
      </c>
      <c r="AL150" s="461" t="e">
        <f>IF($P$4=1,Eurojackpot!B150,0*(IF(AD150=2,77,0)*IF(AC150=3,17,0)*IF(AB150=4,77,0)*IF(AA150=5,777,0)*IF(#REF!=6,77777,0*(IF(Y150=7,0,0)))))</f>
        <v>#REF!</v>
      </c>
    </row>
    <row r="151" spans="1:38" x14ac:dyDescent="0.25">
      <c r="A151" s="44" t="s">
        <v>26</v>
      </c>
      <c r="B151" s="149">
        <f>$B$5</f>
        <v>1</v>
      </c>
      <c r="C151" s="139">
        <f>$C$5</f>
        <v>6</v>
      </c>
      <c r="D151" s="139">
        <f>$D$5</f>
        <v>19</v>
      </c>
      <c r="E151" s="139">
        <f>$E$5</f>
        <v>38</v>
      </c>
      <c r="F151" s="139">
        <f>$F$5</f>
        <v>40</v>
      </c>
      <c r="G151" s="139">
        <f>$G$5</f>
        <v>4</v>
      </c>
      <c r="H151" s="150">
        <f>$H$5</f>
        <v>5</v>
      </c>
      <c r="I151" s="8">
        <f>$I$148</f>
        <v>1</v>
      </c>
      <c r="J151" s="1">
        <f>$J$148</f>
        <v>15</v>
      </c>
      <c r="K151" s="1">
        <f>$K$148</f>
        <v>29</v>
      </c>
      <c r="L151" s="1">
        <f>$L$148</f>
        <v>42</v>
      </c>
      <c r="M151" s="1">
        <f>$M$148</f>
        <v>50</v>
      </c>
      <c r="N151" s="1">
        <f>$N$148</f>
        <v>3</v>
      </c>
      <c r="O151" s="126">
        <f>$O$148</f>
        <v>6</v>
      </c>
      <c r="P151" s="8">
        <f>COUNTIF(I151:N151,1)</f>
        <v>1</v>
      </c>
      <c r="Q151" s="1">
        <f>COUNTIF(I151:N151,6)</f>
        <v>0</v>
      </c>
      <c r="R151" s="1">
        <f>COUNTIF(I151:N151,19)</f>
        <v>0</v>
      </c>
      <c r="S151" s="1">
        <f>COUNTIF(I151:N151,38)</f>
        <v>0</v>
      </c>
      <c r="T151" s="1">
        <f>COUNTIF(I151:N151,40)</f>
        <v>0</v>
      </c>
      <c r="U151" s="1">
        <f t="shared" si="150"/>
        <v>0</v>
      </c>
      <c r="V151" s="126">
        <f>COUNTIF(O151:P151,5)</f>
        <v>0</v>
      </c>
      <c r="W151" s="160">
        <f t="shared" si="137"/>
        <v>1</v>
      </c>
      <c r="X151" s="160">
        <f>SUMIF(U151:V151,1)</f>
        <v>0</v>
      </c>
      <c r="Y151" s="457"/>
      <c r="Z151" s="491"/>
      <c r="AA151" s="461">
        <f>IF(T152=1,5,0*(IF(S152=2,77,0)*IF(R152=3,17,0)*IF(Q152=4,77,0)*IF(P152=5,777,0)*IF(O152=6,77777,0*(IF(N152=7,0,0)))))</f>
        <v>0</v>
      </c>
      <c r="AB151" s="461">
        <f>IF(S152=1,17,0*(IF(T152=2,77,0)*IF(S152=3,17,0)*IF(R152=4,77,0)*IF(Q152=5,777,0)*IF(P152=6,77777,0*(IF(O152=7,0,0)))))</f>
        <v>17</v>
      </c>
      <c r="AC151" s="461">
        <f>IF(R152=1,77,0*(IF(U152=2,77,0)*IF(T152=3,17,0)*IF(S152=4,77,0)*IF(R152=5,777,0)*IF(Q152=6,77777,0*(IF(P152=7,0,0)))))</f>
        <v>0</v>
      </c>
      <c r="AD151" s="461">
        <f>IF(Q152=1,777,0*(IF(V152=2,77,0)*IF(U152=3,17,0)*IF(T152=4,77,0)*IF(S152=5,777,0)*IF(R152=6,77777,0*(IF(Q152=7,0,0)))))</f>
        <v>0</v>
      </c>
      <c r="AE151" s="461">
        <f>IF(P152=1,7777,0*(IF(W152=2,77,0)*IF(V152=3,17,0)*IF(U152=4,77,0)*IF(T152=5,777,0)*IF(S152=6,77777,0*(IF(R152=7,0,0)))))</f>
        <v>0</v>
      </c>
      <c r="AF151" s="461">
        <f>IF(O152=1,77777,0*(IF(X152=2,77,0)*IF(W152=3,17,0)*IF(V152=4,77,0)*IF(U152=5,777,0)*IF(T152=6,77777,0*(IF(S152=7,0,0)))))</f>
        <v>0</v>
      </c>
      <c r="AG151" s="464">
        <f>IF(N152=1,Y152,0*(IF(T152=2,5,0)*IF(S152=3,17,0)*IF(R152=4,77,0)*IF(Q152=5,777,0)*IF(P152=6,7777,0*(IF(O152=6,77777,0)))))</f>
        <v>0</v>
      </c>
      <c r="AH151" s="461" t="e">
        <f>IF(AA151=1,5,0*(IF(#REF!=2,77,0)*IF(Y152=3,17,0)*IF(X152=4,77,0)*IF(W152=5,777,0)*IF(V152=6,77777,0*(IF(U152=7,0,0)))))</f>
        <v>#REF!</v>
      </c>
      <c r="AI151" s="461" t="e">
        <f>IF(#REF!=1,17,0*(IF(AA151=2,77,0)*IF(#REF!=3,17,0)*IF(Y152=4,77,0)*IF(X152=5,777,0)*IF(W152=6,77777,0*(IF(V152=7,0,0)))))</f>
        <v>#REF!</v>
      </c>
      <c r="AJ151" s="461" t="e">
        <f>IF(Y152=1,77,0*(IF(AB151=2,77,0)*IF(AA151=3,17,0)*IF(#REF!=4,77,0)*IF(Y152=5,777,0)*IF(X152=6,77777,0*(IF(W152=7,0,0)))))</f>
        <v>#REF!</v>
      </c>
      <c r="AK151" s="461">
        <f>IF(X152=1,777,0*(IF(AC151=2,77,0)*IF(AB151=3,17,0)*IF(AA151=4,77,0)*IF(#REF!=5,777,0)*IF(Y152=6,77777,0*(IF(X152=7,0,0)))))</f>
        <v>777</v>
      </c>
      <c r="AL151" s="461" t="e">
        <f>IF($P$4=1,Eurojackpot!B151,0*(IF(AD151=2,77,0)*IF(AC151=3,17,0)*IF(AB151=4,77,0)*IF(AA151=5,777,0)*IF(#REF!=6,77777,0*(IF(Y151=7,0,0)))))</f>
        <v>#REF!</v>
      </c>
    </row>
    <row r="152" spans="1:38" x14ac:dyDescent="0.25">
      <c r="A152" s="44" t="s">
        <v>27</v>
      </c>
      <c r="B152" s="149">
        <f>$B$6</f>
        <v>10</v>
      </c>
      <c r="C152" s="139">
        <f>$C$6</f>
        <v>25</v>
      </c>
      <c r="D152" s="139">
        <f>$D$6</f>
        <v>26</v>
      </c>
      <c r="E152" s="139">
        <f>$E$6</f>
        <v>29</v>
      </c>
      <c r="F152" s="139">
        <f>$F$6</f>
        <v>35</v>
      </c>
      <c r="G152" s="139">
        <f>$G$6</f>
        <v>6</v>
      </c>
      <c r="H152" s="150">
        <f>$H$6</f>
        <v>9</v>
      </c>
      <c r="I152" s="8">
        <f>$I$148</f>
        <v>1</v>
      </c>
      <c r="J152" s="1">
        <f>$J$148</f>
        <v>15</v>
      </c>
      <c r="K152" s="1">
        <f>$K$148</f>
        <v>29</v>
      </c>
      <c r="L152" s="1">
        <f>$L$148</f>
        <v>42</v>
      </c>
      <c r="M152" s="1">
        <f>$M$148</f>
        <v>50</v>
      </c>
      <c r="N152" s="1">
        <f>$N$148</f>
        <v>3</v>
      </c>
      <c r="O152" s="126">
        <f>$O$148</f>
        <v>6</v>
      </c>
      <c r="P152" s="8">
        <f>COUNTIF(I152:N152,10)</f>
        <v>0</v>
      </c>
      <c r="Q152" s="1">
        <f>COUNTIF(I152:N152,25)</f>
        <v>0</v>
      </c>
      <c r="R152" s="1">
        <f>COUNTIF(I152:N152,26)</f>
        <v>0</v>
      </c>
      <c r="S152" s="1">
        <f>COUNTIF(I152:N152,29)</f>
        <v>1</v>
      </c>
      <c r="T152" s="1">
        <f>COUNTIF(I152:N152,35)</f>
        <v>0</v>
      </c>
      <c r="U152" s="1">
        <f>COUNTIF(N152:O152,6)</f>
        <v>1</v>
      </c>
      <c r="V152" s="126">
        <f>COUNTIF(O152:P152,9)</f>
        <v>0</v>
      </c>
      <c r="W152" s="160">
        <f t="shared" si="137"/>
        <v>1</v>
      </c>
      <c r="X152" s="160">
        <f>SUMIF(U152:V152,1)</f>
        <v>1</v>
      </c>
      <c r="Y152" s="457"/>
      <c r="Z152" s="491"/>
      <c r="AA152" s="461" t="e">
        <f>IF(#REF!=1,5,0*(IF(#REF!=2,77,0)*IF(#REF!=3,17,0)*IF(#REF!=4,77,0)*IF(#REF!=5,777,0)*IF(#REF!=6,77777,0*(IF(#REF!=7,0,0)))))</f>
        <v>#REF!</v>
      </c>
      <c r="AB152" s="461" t="e">
        <f>IF(#REF!=1,17,0*(IF(#REF!=2,77,0)*IF(#REF!=3,17,0)*IF(#REF!=4,77,0)*IF(#REF!=5,777,0)*IF(#REF!=6,77777,0*(IF(#REF!=7,0,0)))))</f>
        <v>#REF!</v>
      </c>
      <c r="AC152" s="461" t="e">
        <f>IF(#REF!=1,77,0*(IF(#REF!=2,77,0)*IF(#REF!=3,17,0)*IF(#REF!=4,77,0)*IF(#REF!=5,777,0)*IF(#REF!=6,77777,0*(IF(#REF!=7,0,0)))))</f>
        <v>#REF!</v>
      </c>
      <c r="AD152" s="461" t="e">
        <f>IF(#REF!=1,777,0*(IF(#REF!=2,77,0)*IF(#REF!=3,17,0)*IF(#REF!=4,77,0)*IF(#REF!=5,777,0)*IF(#REF!=6,77777,0*(IF(#REF!=7,0,0)))))</f>
        <v>#REF!</v>
      </c>
      <c r="AE152" s="461" t="e">
        <f>IF(#REF!=1,7777,0*(IF(#REF!=2,77,0)*IF(#REF!=3,17,0)*IF(#REF!=4,77,0)*IF(#REF!=5,777,0)*IF(#REF!=6,77777,0*(IF(#REF!=7,0,0)))))</f>
        <v>#REF!</v>
      </c>
      <c r="AF152" s="461" t="e">
        <f>IF(#REF!=1,77777,0*(IF(#REF!=2,77,0)*IF(#REF!=3,17,0)*IF(#REF!=4,77,0)*IF(#REF!=5,777,0)*IF(#REF!=6,77777,0*(IF(#REF!=7,0,0)))))</f>
        <v>#REF!</v>
      </c>
      <c r="AG152" s="464" t="e">
        <f>IF(#REF!=1,#REF!,0*(IF(#REF!=2,5,0)*IF(#REF!=3,17,0)*IF(#REF!=4,77,0)*IF(#REF!=5,777,0)*IF(#REF!=6,7777,0*(IF(#REF!=6,77777,0)))))</f>
        <v>#REF!</v>
      </c>
      <c r="AH152" s="461" t="e">
        <f>IF(AA152=1,5,0*(IF(#REF!=2,77,0)*IF(#REF!=3,17,0)*IF(#REF!=4,77,0)*IF(#REF!=5,777,0)*IF(#REF!=6,77777,0*(IF(#REF!=7,0,0)))))</f>
        <v>#REF!</v>
      </c>
      <c r="AI152" s="461" t="e">
        <f>IF(#REF!=1,17,0*(IF(AA152=2,77,0)*IF(#REF!=3,17,0)*IF(#REF!=4,77,0)*IF(#REF!=5,777,0)*IF(#REF!=6,77777,0*(IF(#REF!=7,0,0)))))</f>
        <v>#REF!</v>
      </c>
      <c r="AJ152" s="461" t="e">
        <f>IF(#REF!=1,77,0*(IF(AB152=2,77,0)*IF(AA152=3,17,0)*IF(#REF!=4,77,0)*IF(#REF!=5,777,0)*IF(#REF!=6,77777,0*(IF(#REF!=7,0,0)))))</f>
        <v>#REF!</v>
      </c>
      <c r="AK152" s="461" t="e">
        <f>IF(#REF!=1,777,0*(IF(AC152=2,77,0)*IF(AB152=3,17,0)*IF(AA152=4,77,0)*IF(#REF!=5,777,0)*IF(#REF!=6,77777,0*(IF(#REF!=7,0,0)))))</f>
        <v>#REF!</v>
      </c>
      <c r="AL152" s="461" t="e">
        <f>IF($P$4=1,Eurojackpot!B152,0*(IF(AD152=2,77,0)*IF(AC152=3,17,0)*IF(AB152=4,77,0)*IF(AA152=5,777,0)*IF(#REF!=6,77777,0*(IF(Y152=7,0,0)))))</f>
        <v>#REF!</v>
      </c>
    </row>
    <row r="153" spans="1:38" ht="15.75" thickBot="1" x14ac:dyDescent="0.3">
      <c r="A153" s="44" t="s">
        <v>28</v>
      </c>
      <c r="B153" s="149">
        <f>$B$7</f>
        <v>8</v>
      </c>
      <c r="C153" s="139">
        <f>$C$7</f>
        <v>33</v>
      </c>
      <c r="D153" s="139">
        <f>$D$7</f>
        <v>35</v>
      </c>
      <c r="E153" s="139">
        <f>$E$7</f>
        <v>36</v>
      </c>
      <c r="F153" s="139">
        <f>$F$7</f>
        <v>37</v>
      </c>
      <c r="G153" s="139">
        <f>$G$7</f>
        <v>3</v>
      </c>
      <c r="H153" s="150">
        <f>$H$7</f>
        <v>7</v>
      </c>
      <c r="I153" s="8">
        <f>$I$148</f>
        <v>1</v>
      </c>
      <c r="J153" s="1">
        <f>$J$148</f>
        <v>15</v>
      </c>
      <c r="K153" s="1">
        <f>$K$148</f>
        <v>29</v>
      </c>
      <c r="L153" s="1">
        <f>$L$148</f>
        <v>42</v>
      </c>
      <c r="M153" s="1">
        <f>$M$148</f>
        <v>50</v>
      </c>
      <c r="N153" s="1">
        <f>$N$148</f>
        <v>3</v>
      </c>
      <c r="O153" s="126">
        <f>$O$148</f>
        <v>6</v>
      </c>
      <c r="P153" s="8">
        <f>COUNTIF(I153:N153,8)</f>
        <v>0</v>
      </c>
      <c r="Q153" s="1">
        <f>COUNTIF(I153:N153,33)</f>
        <v>0</v>
      </c>
      <c r="R153" s="1">
        <f>COUNTIF(I153:N153,35)</f>
        <v>0</v>
      </c>
      <c r="S153" s="1">
        <f>COUNTIF(I153:N153,36)</f>
        <v>0</v>
      </c>
      <c r="T153" s="1">
        <f>COUNTIF(I153:N153,37)</f>
        <v>0</v>
      </c>
      <c r="U153" s="1">
        <f>COUNTIF(N153:O153,3)</f>
        <v>1</v>
      </c>
      <c r="V153" s="126">
        <f>COUNTIF(O153:P153,7)</f>
        <v>0</v>
      </c>
      <c r="W153" s="160">
        <f t="shared" si="137"/>
        <v>0</v>
      </c>
      <c r="X153" s="160">
        <f>SUMIF(U153:V153,1)</f>
        <v>1</v>
      </c>
      <c r="Y153" s="492"/>
      <c r="Z153" s="495"/>
      <c r="AA153" s="497" t="e">
        <f>IF(#REF!=1,5,0*(IF(#REF!=2,77,0)*IF(#REF!=3,17,0)*IF(#REF!=4,77,0)*IF(#REF!=5,777,0)*IF(#REF!=6,77777,0*(IF(#REF!=7,0,0)))))</f>
        <v>#REF!</v>
      </c>
      <c r="AB153" s="497" t="e">
        <f>IF(#REF!=1,17,0*(IF(#REF!=2,77,0)*IF(#REF!=3,17,0)*IF(#REF!=4,77,0)*IF(#REF!=5,777,0)*IF(#REF!=6,77777,0*(IF(#REF!=7,0,0)))))</f>
        <v>#REF!</v>
      </c>
      <c r="AC153" s="463" t="e">
        <f>IF(#REF!=1,77,0*(IF(#REF!=2,77,0)*IF(#REF!=3,17,0)*IF(#REF!=4,77,0)*IF(#REF!=5,777,0)*IF(#REF!=6,77777,0*(IF(#REF!=7,0,0)))))</f>
        <v>#REF!</v>
      </c>
      <c r="AD153" s="463" t="e">
        <f>IF(#REF!=1,777,0*(IF(#REF!=2,77,0)*IF(#REF!=3,17,0)*IF(#REF!=4,77,0)*IF(#REF!=5,777,0)*IF(#REF!=6,77777,0*(IF(#REF!=7,0,0)))))</f>
        <v>#REF!</v>
      </c>
      <c r="AE153" s="463" t="e">
        <f>IF(#REF!=1,7777,0*(IF(#REF!=2,77,0)*IF(#REF!=3,17,0)*IF(#REF!=4,77,0)*IF(#REF!=5,777,0)*IF(#REF!=6,77777,0*(IF(#REF!=7,0,0)))))</f>
        <v>#REF!</v>
      </c>
      <c r="AF153" s="463" t="e">
        <f>IF(#REF!=1,77777,0*(IF(#REF!=2,77,0)*IF(#REF!=3,17,0)*IF(#REF!=4,77,0)*IF(#REF!=5,777,0)*IF(#REF!=6,77777,0*(IF(#REF!=7,0,0)))))</f>
        <v>#REF!</v>
      </c>
      <c r="AG153" s="465" t="e">
        <f>IF(#REF!=1,#REF!,0*(IF(#REF!=2,5,0)*IF(#REF!=3,17,0)*IF(#REF!=4,77,0)*IF(#REF!=5,777,0)*IF(#REF!=6,7777,0*(IF(#REF!=6,77777,0)))))</f>
        <v>#REF!</v>
      </c>
      <c r="AH153" s="463" t="e">
        <f>IF(AA153=1,5,0*(IF(#REF!=2,77,0)*IF(#REF!=3,17,0)*IF(#REF!=4,77,0)*IF(#REF!=5,777,0)*IF(#REF!=6,77777,0*(IF(#REF!=7,0,0)))))</f>
        <v>#REF!</v>
      </c>
      <c r="AI153" s="463" t="e">
        <f>IF(#REF!=1,17,0*(IF(AA153=2,77,0)*IF(#REF!=3,17,0)*IF(#REF!=4,77,0)*IF(#REF!=5,777,0)*IF(#REF!=6,77777,0*(IF(#REF!=7,0,0)))))</f>
        <v>#REF!</v>
      </c>
      <c r="AJ153" s="463" t="e">
        <f>IF(#REF!=1,77,0*(IF(AB153=2,77,0)*IF(AA153=3,17,0)*IF(#REF!=4,77,0)*IF(#REF!=5,777,0)*IF(#REF!=6,77777,0*(IF(#REF!=7,0,0)))))</f>
        <v>#REF!</v>
      </c>
      <c r="AK153" s="463" t="e">
        <f>IF(#REF!=1,777,0*(IF(AC153=2,77,0)*IF(AB153=3,17,0)*IF(AA153=4,77,0)*IF(#REF!=5,777,0)*IF(#REF!=6,77777,0*(IF(#REF!=7,0,0)))))</f>
        <v>#REF!</v>
      </c>
      <c r="AL153" s="461" t="e">
        <f>IF($P$4=1,Eurojackpot!B153,0*(IF(AD153=2,77,0)*IF(AC153=3,17,0)*IF(AB153=4,77,0)*IF(AA153=5,777,0)*IF(#REF!=6,77777,0*(IF(Y153=7,0,0)))))</f>
        <v>#REF!</v>
      </c>
    </row>
    <row r="154" spans="1:38" x14ac:dyDescent="0.25">
      <c r="A154" s="86"/>
      <c r="B154" s="451"/>
      <c r="C154" s="451"/>
      <c r="D154" s="451"/>
      <c r="E154" s="451"/>
      <c r="F154" s="451"/>
      <c r="G154" s="451"/>
      <c r="H154" s="451"/>
      <c r="I154" s="451"/>
      <c r="J154" s="451"/>
      <c r="K154" s="451"/>
      <c r="L154" s="451"/>
      <c r="M154" s="451"/>
      <c r="N154" s="451"/>
      <c r="O154" s="451"/>
      <c r="P154" s="451"/>
      <c r="Q154" s="451"/>
      <c r="R154" s="451"/>
      <c r="S154" s="451"/>
      <c r="T154" s="451"/>
      <c r="U154" s="451"/>
      <c r="V154" s="451"/>
      <c r="W154" s="451"/>
      <c r="X154" s="451"/>
      <c r="Y154" s="452"/>
      <c r="Z154" s="489"/>
      <c r="AA154" s="474"/>
      <c r="AB154" s="474"/>
      <c r="AC154" s="451"/>
      <c r="AD154" s="451"/>
      <c r="AE154" s="451"/>
      <c r="AF154" s="451"/>
      <c r="AG154" s="451"/>
      <c r="AH154" s="451"/>
      <c r="AI154" s="451"/>
      <c r="AJ154" s="451"/>
      <c r="AK154" s="451"/>
      <c r="AL154" s="451"/>
    </row>
    <row r="155" spans="1:38" x14ac:dyDescent="0.25">
      <c r="A155" s="86"/>
      <c r="B155" s="451"/>
      <c r="C155" s="451"/>
      <c r="D155" s="451"/>
      <c r="E155" s="451"/>
      <c r="F155" s="474"/>
      <c r="G155" s="451"/>
      <c r="H155" s="451"/>
      <c r="I155" s="451"/>
      <c r="J155" s="451"/>
      <c r="K155" s="451"/>
      <c r="L155" s="451"/>
      <c r="M155" s="451"/>
      <c r="N155" s="451"/>
      <c r="O155" s="451"/>
      <c r="P155" s="451"/>
      <c r="Q155" s="451"/>
      <c r="R155" s="451"/>
      <c r="S155" s="451"/>
      <c r="T155" s="451"/>
      <c r="U155" s="451"/>
      <c r="V155" s="451"/>
      <c r="W155" s="451"/>
      <c r="X155" s="451"/>
      <c r="Y155" s="452"/>
      <c r="Z155" s="489"/>
      <c r="AA155" s="474"/>
      <c r="AB155" s="474"/>
      <c r="AC155" s="451"/>
      <c r="AD155" s="451"/>
      <c r="AE155" s="451"/>
      <c r="AF155" s="451"/>
      <c r="AG155" s="451"/>
      <c r="AH155" s="451"/>
      <c r="AI155" s="451"/>
      <c r="AJ155" s="451"/>
      <c r="AK155" s="451"/>
      <c r="AL155" s="451"/>
    </row>
    <row r="156" spans="1:38" ht="15.75" thickBot="1" x14ac:dyDescent="0.3">
      <c r="A156" s="86"/>
      <c r="B156" s="451"/>
      <c r="C156" s="451"/>
      <c r="D156" s="451"/>
      <c r="E156" s="451"/>
      <c r="F156" s="474"/>
      <c r="G156" s="451"/>
      <c r="H156" s="451"/>
      <c r="I156" s="451"/>
      <c r="J156" s="451"/>
      <c r="K156" s="451"/>
      <c r="L156" s="451"/>
      <c r="M156" s="451"/>
      <c r="N156" s="451"/>
      <c r="O156" s="451"/>
      <c r="P156" s="451"/>
      <c r="Q156" s="451"/>
      <c r="R156" s="451"/>
      <c r="S156" s="451"/>
      <c r="T156" s="451"/>
      <c r="U156" s="451"/>
      <c r="V156" s="451"/>
      <c r="W156" s="451"/>
      <c r="X156" s="451"/>
      <c r="Y156" s="452"/>
      <c r="Z156" s="489"/>
      <c r="AA156" s="474"/>
      <c r="AB156" s="474"/>
      <c r="AC156" s="451"/>
      <c r="AD156" s="451"/>
      <c r="AE156" s="451"/>
      <c r="AF156" s="451"/>
      <c r="AG156" s="451"/>
      <c r="AH156" s="451"/>
      <c r="AI156" s="451"/>
      <c r="AJ156" s="451"/>
      <c r="AK156" s="451"/>
      <c r="AL156" s="451"/>
    </row>
    <row r="157" spans="1:38" ht="15.75" thickBot="1" x14ac:dyDescent="0.3">
      <c r="A157" s="82">
        <v>44337</v>
      </c>
      <c r="B157" s="361" t="s">
        <v>0</v>
      </c>
      <c r="C157" s="340"/>
      <c r="D157" s="340"/>
      <c r="E157" s="340"/>
      <c r="F157" s="340"/>
      <c r="G157" s="340"/>
      <c r="H157" s="346"/>
      <c r="I157" s="361" t="s">
        <v>1</v>
      </c>
      <c r="J157" s="340"/>
      <c r="K157" s="340"/>
      <c r="L157" s="340"/>
      <c r="M157" s="340"/>
      <c r="N157" s="340"/>
      <c r="O157" s="346"/>
      <c r="P157" s="361" t="s">
        <v>2</v>
      </c>
      <c r="Q157" s="340"/>
      <c r="R157" s="340"/>
      <c r="S157" s="340"/>
      <c r="T157" s="340"/>
      <c r="U157" s="340"/>
      <c r="V157" s="346"/>
      <c r="W157" s="71" t="s">
        <v>9</v>
      </c>
      <c r="X157" s="162" t="s">
        <v>3</v>
      </c>
      <c r="Y157" s="498" t="s">
        <v>4</v>
      </c>
      <c r="Z157" s="490" t="s">
        <v>180</v>
      </c>
      <c r="AA157" s="499" t="s">
        <v>166</v>
      </c>
      <c r="AB157" s="494" t="s">
        <v>167</v>
      </c>
      <c r="AC157" s="460" t="s">
        <v>168</v>
      </c>
      <c r="AD157" s="460" t="s">
        <v>169</v>
      </c>
      <c r="AE157" s="460" t="s">
        <v>170</v>
      </c>
      <c r="AF157" s="460" t="s">
        <v>171</v>
      </c>
      <c r="AG157" s="460" t="s">
        <v>172</v>
      </c>
      <c r="AH157" s="460" t="s">
        <v>173</v>
      </c>
      <c r="AI157" s="460" t="s">
        <v>174</v>
      </c>
      <c r="AJ157" s="460" t="s">
        <v>175</v>
      </c>
      <c r="AK157" s="460" t="s">
        <v>176</v>
      </c>
      <c r="AL157" s="460" t="s">
        <v>177</v>
      </c>
    </row>
    <row r="158" spans="1:38" x14ac:dyDescent="0.25">
      <c r="A158" s="44" t="s">
        <v>23</v>
      </c>
      <c r="B158" s="146">
        <f>$B$2</f>
        <v>3</v>
      </c>
      <c r="C158" s="147">
        <f>$C$2</f>
        <v>6</v>
      </c>
      <c r="D158" s="147">
        <f>$D$2</f>
        <v>15</v>
      </c>
      <c r="E158" s="147">
        <f>$E$2</f>
        <v>20</v>
      </c>
      <c r="F158" s="147">
        <f>$F$2</f>
        <v>22</v>
      </c>
      <c r="G158" s="147">
        <f>$G$2</f>
        <v>4</v>
      </c>
      <c r="H158" s="148">
        <f>$H$2</f>
        <v>8</v>
      </c>
      <c r="I158" s="291">
        <v>2</v>
      </c>
      <c r="J158" s="292">
        <v>12</v>
      </c>
      <c r="K158" s="292">
        <v>15</v>
      </c>
      <c r="L158" s="292">
        <v>33</v>
      </c>
      <c r="M158" s="292">
        <v>39</v>
      </c>
      <c r="N158" s="292">
        <v>4</v>
      </c>
      <c r="O158" s="142">
        <v>9</v>
      </c>
      <c r="P158" s="291">
        <f>COUNTIF(I158:N158,3)</f>
        <v>0</v>
      </c>
      <c r="Q158" s="292">
        <f>COUNTIF(I158:N158,6)</f>
        <v>0</v>
      </c>
      <c r="R158" s="292">
        <f>COUNTIF(I158:N158,15)</f>
        <v>1</v>
      </c>
      <c r="S158" s="292">
        <f>COUNTIF(I158:N158,20)</f>
        <v>0</v>
      </c>
      <c r="T158" s="292">
        <f>COUNTIF(I158:N158,22)</f>
        <v>0</v>
      </c>
      <c r="U158" s="292">
        <f>COUNTIF(N158:O158,4)</f>
        <v>1</v>
      </c>
      <c r="V158" s="142">
        <f>COUNTIF(O158:P158,8)</f>
        <v>0</v>
      </c>
      <c r="W158" s="160">
        <f>SUMIF(P158:T158,1)</f>
        <v>1</v>
      </c>
      <c r="X158" s="160">
        <f>SUMIF(U158:V158,1)</f>
        <v>1</v>
      </c>
      <c r="Y158" s="457"/>
      <c r="Z158" s="491"/>
      <c r="AA158" s="483">
        <f>IF(T157=1,5,0*(IF(S157=2,77,0)*IF(R157=3,17,0)*IF(Q157=4,77,0)*IF(P157=5,777,0)*IF(O157=6,77777,0*(IF(N157=7,0,0)))))</f>
        <v>0</v>
      </c>
      <c r="AB158" s="461">
        <f>IF(S158=1,17,0*(IF(T158=2,77,0)*IF(S158=3,17,0)*IF(R158=4,77,0)*IF(Q158=5,777,0)*IF(P158=6,77777,0*(IF(O158=7,0,0)))))</f>
        <v>0</v>
      </c>
      <c r="AC158" s="461">
        <f>IF(R158=1,77,0*(IF(U158=2,77,0)*IF(T158=3,17,0)*IF(S158=4,77,0)*IF(R158=5,777,0)*IF(Q158=6,77777,0*(IF(P158=7,0,0)))))</f>
        <v>77</v>
      </c>
      <c r="AD158" s="461">
        <f>IF(Q158=1,777,0*(IF(V158=2,77,0)*IF(U158=3,17,0)*IF(T158=4,77,0)*IF(S158=5,777,0)*IF(R158=6,77777,0*(IF(Q158=7,0,0)))))</f>
        <v>0</v>
      </c>
      <c r="AE158" s="461">
        <f>IF(P158=1,7777,0*(IF(W158=2,77,0)*IF(V158=3,17,0)*IF(U158=4,77,0)*IF(T158=5,777,0)*IF(S158=6,77777,0*(IF(R158=7,0,0)))))</f>
        <v>0</v>
      </c>
      <c r="AF158" s="461">
        <f>IF(O158=1,77777,0*(IF(X158=2,77,0)*IF(W158=3,17,0)*IF(V158=4,77,0)*IF(U158=5,777,0)*IF(T158=6,77777,0*(IF(S158=7,0,0)))))</f>
        <v>0</v>
      </c>
      <c r="AG158" s="464">
        <f>IF(N158=1,Y158,0*(IF(T158=2,5,0)*IF(S158=3,17,0)*IF(R158=4,77,0)*IF(Q158=5,777,0)*IF(P158=6,7777,0*(IF(O158=6,77777,0)))))</f>
        <v>0</v>
      </c>
      <c r="AH158" s="461" t="e">
        <f>IF(AA159=1,5,0*(IF(#REF!=2,77,0)*IF(Y158=3,17,0)*IF(X158=4,77,0)*IF(W158=5,777,0)*IF(V158=6,77777,0*(IF(U158=7,0,0)))))</f>
        <v>#REF!</v>
      </c>
      <c r="AI158" s="461" t="e">
        <f>IF(#REF!=1,17,0*(IF(AA159=2,77,0)*IF(#REF!=3,17,0)*IF(Y158=4,77,0)*IF(X158=5,777,0)*IF(W158=6,77777,0*(IF(V158=7,0,0)))))</f>
        <v>#REF!</v>
      </c>
      <c r="AJ158" s="461" t="e">
        <f>IF(Y158=1,77,0*(IF(AB158=2,77,0)*IF(AA159=3,17,0)*IF(#REF!=4,77,0)*IF(Y158=5,777,0)*IF(X158=6,77777,0*(IF(W158=7,0,0)))))</f>
        <v>#REF!</v>
      </c>
      <c r="AK158" s="461">
        <f>IF(X158=1,777,0*(IF(AC158=2,77,0)*IF(AB158=3,17,0)*IF(AA159=4,77,0)*IF(#REF!=5,777,0)*IF(Y158=6,77777,0*(IF(X158=7,0,0)))))</f>
        <v>777</v>
      </c>
      <c r="AL158" s="461" t="e">
        <f>IF($P$4=1,Eurojackpot!B158,0*(IF(AD158=2,77,0)*IF(AC158=3,17,0)*IF(AB158=4,77,0)*IF(AA159=5,777,0)*IF(#REF!=6,77777,0*(IF(Y158=7,0,0)))))</f>
        <v>#REF!</v>
      </c>
    </row>
    <row r="159" spans="1:38" x14ac:dyDescent="0.25">
      <c r="A159" s="44" t="s">
        <v>24</v>
      </c>
      <c r="B159" s="149">
        <f>$B$3</f>
        <v>15</v>
      </c>
      <c r="C159" s="139">
        <f>$C$3</f>
        <v>17</v>
      </c>
      <c r="D159" s="139">
        <f>$D$3</f>
        <v>27</v>
      </c>
      <c r="E159" s="139">
        <f>$E$3</f>
        <v>33</v>
      </c>
      <c r="F159" s="139">
        <f>$F$3</f>
        <v>50</v>
      </c>
      <c r="G159" s="139">
        <f>$G$3</f>
        <v>1</v>
      </c>
      <c r="H159" s="150">
        <f>$H$3</f>
        <v>2</v>
      </c>
      <c r="I159" s="8">
        <f>$I$158</f>
        <v>2</v>
      </c>
      <c r="J159" s="1">
        <f>$J$158</f>
        <v>12</v>
      </c>
      <c r="K159" s="1">
        <f>$K$158</f>
        <v>15</v>
      </c>
      <c r="L159" s="1">
        <f>$L$158</f>
        <v>33</v>
      </c>
      <c r="M159" s="1">
        <f>$M$158</f>
        <v>39</v>
      </c>
      <c r="N159" s="1">
        <f>$N$158</f>
        <v>4</v>
      </c>
      <c r="O159" s="126">
        <f>$O$158</f>
        <v>9</v>
      </c>
      <c r="P159" s="8">
        <f>COUNTIF(I159:N159,15)</f>
        <v>1</v>
      </c>
      <c r="Q159" s="1">
        <f>COUNTIF(I159:N159,17)</f>
        <v>0</v>
      </c>
      <c r="R159" s="1">
        <f>COUNTIF(I159:N159,27)</f>
        <v>0</v>
      </c>
      <c r="S159" s="1">
        <f>COUNTIF(I159:N159,33)</f>
        <v>1</v>
      </c>
      <c r="T159" s="1">
        <f>COUNTIF(I159:N159,50)</f>
        <v>0</v>
      </c>
      <c r="U159" s="1">
        <f>COUNTIF(N159:O159,1)</f>
        <v>0</v>
      </c>
      <c r="V159" s="126">
        <f>COUNTIF(O159:P159,2)</f>
        <v>0</v>
      </c>
      <c r="W159" s="160">
        <f t="shared" ref="W159:W163" si="151">SUMIF(P159:T159,1)</f>
        <v>2</v>
      </c>
      <c r="X159" s="160">
        <f>SUMIF(U159:V159,1)</f>
        <v>0</v>
      </c>
      <c r="Y159" s="457"/>
      <c r="Z159" s="491"/>
      <c r="AA159" s="483">
        <f>IF(T158=1,5,0*(IF(S158=2,77,0)*IF(R158=3,17,0)*IF(Q158=4,77,0)*IF(P158=5,777,0)*IF(O158=6,77777,0*(IF(N158=7,0,0)))))</f>
        <v>0</v>
      </c>
      <c r="AB159" s="461">
        <f t="shared" ref="AB159" si="152">IF(U158=1,5,0*(IF(T158=2,77,0)*IF(S158=3,17,0)*IF(R158=4,77,0)*IF(Q158=5,777,0)*IF(P158=6,77777,0*(IF(O158=7,0,0)))))</f>
        <v>5</v>
      </c>
      <c r="AC159" s="461">
        <f t="shared" ref="AC159" si="153">IF(V158=1,5,0*(IF(U158=2,77,0)*IF(T158=3,17,0)*IF(S158=4,77,0)*IF(R158=5,777,0)*IF(Q158=6,77777,0*(IF(P158=7,0,0)))))</f>
        <v>0</v>
      </c>
      <c r="AD159" s="461">
        <f t="shared" ref="AD159" si="154">IF(W158=1,5,0*(IF(V158=2,77,0)*IF(U158=3,17,0)*IF(T158=4,77,0)*IF(S158=5,777,0)*IF(R158=6,77777,0*(IF(Q158=7,0,0)))))</f>
        <v>5</v>
      </c>
      <c r="AE159" s="461">
        <f t="shared" ref="AE159" si="155">IF(X158=1,5,0*(IF(W158=2,77,0)*IF(V158=3,17,0)*IF(U158=4,77,0)*IF(T158=5,777,0)*IF(S158=6,77777,0*(IF(R158=7,0,0)))))</f>
        <v>5</v>
      </c>
      <c r="AF159" s="461">
        <f t="shared" ref="AF159" si="156">IF(Y158=1,5,0*(IF(X158=2,77,0)*IF(W158=3,17,0)*IF(V158=4,77,0)*IF(U158=5,777,0)*IF(T158=6,77777,0*(IF(S158=7,0,0)))))</f>
        <v>0</v>
      </c>
      <c r="AG159" s="461">
        <f t="shared" ref="AG159" si="157">IF(Z158=1,5,0*(IF(Y158=2,77,0)*IF(X158=3,17,0)*IF(W158=4,77,0)*IF(V158=5,777,0)*IF(U158=6,77777,0*(IF(T158=7,0,0)))))</f>
        <v>0</v>
      </c>
      <c r="AH159" s="461">
        <f t="shared" ref="AH159" si="158">IF(AA158=1,5,0*(IF(Z158=2,77,0)*IF(Y158=3,17,0)*IF(X158=4,77,0)*IF(W158=5,777,0)*IF(V158=6,77777,0*(IF(U158=7,0,0)))))</f>
        <v>0</v>
      </c>
      <c r="AI159" s="461">
        <f t="shared" ref="AI159" si="159">IF(AB158=1,5,0*(IF(AA158=2,77,0)*IF(Z158=3,17,0)*IF(Y158=4,77,0)*IF(X158=5,777,0)*IF(W158=6,77777,0*(IF(V158=7,0,0)))))</f>
        <v>0</v>
      </c>
      <c r="AJ159" s="461">
        <f t="shared" ref="AJ159" si="160">IF(AC158=1,5,0*(IF(AB158=2,77,0)*IF(AA158=3,17,0)*IF(Z158=4,77,0)*IF(Y158=5,777,0)*IF(X158=6,77777,0*(IF(W158=7,0,0)))))</f>
        <v>0</v>
      </c>
      <c r="AK159" s="461">
        <f t="shared" ref="AK159" si="161">IF(AD158=1,5,0*(IF(AC158=2,77,0)*IF(AB158=3,17,0)*IF(AA158=4,77,0)*IF(Z158=5,777,0)*IF(Y158=6,77777,0*(IF(X158=7,0,0)))))</f>
        <v>0</v>
      </c>
      <c r="AL159" s="461">
        <f t="shared" ref="AL159" si="162">IF(AE158=1,5,0*(IF(AD158=2,77,0)*IF(AC158=3,17,0)*IF(AB158=4,77,0)*IF(AA158=5,777,0)*IF(Z158=6,77777,0*(IF(Y158=7,0,0)))))</f>
        <v>0</v>
      </c>
    </row>
    <row r="160" spans="1:38" x14ac:dyDescent="0.25">
      <c r="A160" s="44" t="s">
        <v>25</v>
      </c>
      <c r="B160" s="149">
        <f>$B$4</f>
        <v>7</v>
      </c>
      <c r="C160" s="139">
        <f>$C$4</f>
        <v>8</v>
      </c>
      <c r="D160" s="139">
        <f>$D$4</f>
        <v>28</v>
      </c>
      <c r="E160" s="139">
        <f>$E$4</f>
        <v>34</v>
      </c>
      <c r="F160" s="139">
        <f>$F$4</f>
        <v>39</v>
      </c>
      <c r="G160" s="139">
        <f>$G$4</f>
        <v>4</v>
      </c>
      <c r="H160" s="150">
        <f>$H$4</f>
        <v>10</v>
      </c>
      <c r="I160" s="8">
        <f>$I$158</f>
        <v>2</v>
      </c>
      <c r="J160" s="1">
        <f>$J$158</f>
        <v>12</v>
      </c>
      <c r="K160" s="1">
        <f>$K$158</f>
        <v>15</v>
      </c>
      <c r="L160" s="1">
        <f>$L$158</f>
        <v>33</v>
      </c>
      <c r="M160" s="1">
        <f>$M$158</f>
        <v>39</v>
      </c>
      <c r="N160" s="1">
        <f>$N$158</f>
        <v>4</v>
      </c>
      <c r="O160" s="126">
        <f>$O$158</f>
        <v>9</v>
      </c>
      <c r="P160" s="8">
        <f>COUNTIF(I160:N160,7)</f>
        <v>0</v>
      </c>
      <c r="Q160" s="1">
        <f t="shared" ref="Q160" si="163">COUNTIF(I160:N160,8)</f>
        <v>0</v>
      </c>
      <c r="R160" s="1">
        <f>COUNTIF(I160:N160,28)</f>
        <v>0</v>
      </c>
      <c r="S160" s="1">
        <f>COUNTIF(I160:N160,34)</f>
        <v>0</v>
      </c>
      <c r="T160" s="1">
        <f>COUNTIF(I160:N160,39)</f>
        <v>1</v>
      </c>
      <c r="U160" s="1">
        <f t="shared" ref="U160:U161" si="164">COUNTIF(N160:O160,4)</f>
        <v>1</v>
      </c>
      <c r="V160" s="126">
        <f>COUNTIF(O160:P160,10)</f>
        <v>0</v>
      </c>
      <c r="W160" s="160">
        <f t="shared" si="151"/>
        <v>1</v>
      </c>
      <c r="X160" s="160">
        <f>SUMIF(U160:V160,1)</f>
        <v>1</v>
      </c>
      <c r="Y160" s="457"/>
      <c r="Z160" s="491"/>
      <c r="AA160" s="483">
        <f>IF(T160=1,5,0*(IF(S160=2,77,0)*IF(R160=3,17,0)*IF(Q160=4,77,0)*IF(P160=5,777,0)*IF(O160=6,77777,0*(IF(N160=7,0,0)))))</f>
        <v>5</v>
      </c>
      <c r="AB160" s="461">
        <f>IF(S160=1,17,0*(IF(T160=2,77,0)*IF(S160=3,17,0)*IF(R160=4,77,0)*IF(Q160=5,777,0)*IF(P160=6,77777,0*(IF(O160=7,0,0)))))</f>
        <v>0</v>
      </c>
      <c r="AC160" s="461">
        <f>IF(R160=1,77,0*(IF(U160=2,77,0)*IF(T160=3,17,0)*IF(S160=4,77,0)*IF(R160=5,777,0)*IF(Q160=6,77777,0*(IF(P160=7,0,0)))))</f>
        <v>0</v>
      </c>
      <c r="AD160" s="461">
        <f>IF(Q160=1,777,0*(IF(V160=2,77,0)*IF(U160=3,17,0)*IF(T160=4,77,0)*IF(S160=5,777,0)*IF(R160=6,77777,0*(IF(Q160=7,0,0)))))</f>
        <v>0</v>
      </c>
      <c r="AE160" s="461">
        <f>IF(P160=1,7777,0*(IF(W160=2,77,0)*IF(V160=3,17,0)*IF(U160=4,77,0)*IF(T160=5,777,0)*IF(S160=6,77777,0*(IF(R160=7,0,0)))))</f>
        <v>0</v>
      </c>
      <c r="AF160" s="461">
        <f>IF(O160=1,77777,0*(IF(X160=2,77,0)*IF(W160=3,17,0)*IF(V160=4,77,0)*IF(U160=5,777,0)*IF(T160=6,77777,0*(IF(S160=7,0,0)))))</f>
        <v>0</v>
      </c>
      <c r="AG160" s="464">
        <f>IF(N160=1,Y160,0*(IF(T160=2,5,0)*IF(S160=3,17,0)*IF(R160=4,77,0)*IF(Q160=5,777,0)*IF(P160=6,7777,0*(IF(O160=6,77777,0)))))</f>
        <v>0</v>
      </c>
      <c r="AH160" s="461" t="e">
        <f>IF(AA160=1,5,0*(IF(#REF!=2,77,0)*IF(Y160=3,17,0)*IF(X160=4,77,0)*IF(W160=5,777,0)*IF(V160=6,77777,0*(IF(U160=7,0,0)))))</f>
        <v>#REF!</v>
      </c>
      <c r="AI160" s="461" t="e">
        <f>IF(#REF!=1,17,0*(IF(AA160=2,77,0)*IF(#REF!=3,17,0)*IF(Y160=4,77,0)*IF(X160=5,777,0)*IF(W160=6,77777,0*(IF(V160=7,0,0)))))</f>
        <v>#REF!</v>
      </c>
      <c r="AJ160" s="461" t="e">
        <f>IF(Y160=1,77,0*(IF(AB160=2,77,0)*IF(AA160=3,17,0)*IF(#REF!=4,77,0)*IF(Y160=5,777,0)*IF(X160=6,77777,0*(IF(W160=7,0,0)))))</f>
        <v>#REF!</v>
      </c>
      <c r="AK160" s="461">
        <f>IF(X160=1,777,0*(IF(AC160=2,77,0)*IF(AB160=3,17,0)*IF(AA160=4,77,0)*IF(#REF!=5,777,0)*IF(Y160=6,77777,0*(IF(X160=7,0,0)))))</f>
        <v>777</v>
      </c>
      <c r="AL160" s="461" t="e">
        <f>IF($P$4=1,Eurojackpot!B160,0*(IF(AD160=2,77,0)*IF(AC160=3,17,0)*IF(AB160=4,77,0)*IF(AA160=5,777,0)*IF(#REF!=6,77777,0*(IF(Y160=7,0,0)))))</f>
        <v>#REF!</v>
      </c>
    </row>
    <row r="161" spans="1:38" x14ac:dyDescent="0.25">
      <c r="A161" s="44" t="s">
        <v>26</v>
      </c>
      <c r="B161" s="149">
        <f>$B$5</f>
        <v>1</v>
      </c>
      <c r="C161" s="139">
        <f>$C$5</f>
        <v>6</v>
      </c>
      <c r="D161" s="139">
        <f>$D$5</f>
        <v>19</v>
      </c>
      <c r="E161" s="139">
        <f>$E$5</f>
        <v>38</v>
      </c>
      <c r="F161" s="139">
        <f>$F$5</f>
        <v>40</v>
      </c>
      <c r="G161" s="139">
        <f>$G$5</f>
        <v>4</v>
      </c>
      <c r="H161" s="150">
        <f>$H$5</f>
        <v>5</v>
      </c>
      <c r="I161" s="8">
        <f>$I$158</f>
        <v>2</v>
      </c>
      <c r="J161" s="1">
        <f>$J$158</f>
        <v>12</v>
      </c>
      <c r="K161" s="1">
        <f>$K$158</f>
        <v>15</v>
      </c>
      <c r="L161" s="1">
        <f>$L$158</f>
        <v>33</v>
      </c>
      <c r="M161" s="1">
        <f>$M$158</f>
        <v>39</v>
      </c>
      <c r="N161" s="1">
        <f>$N$158</f>
        <v>4</v>
      </c>
      <c r="O161" s="126">
        <f>$O$158</f>
        <v>9</v>
      </c>
      <c r="P161" s="8">
        <f>COUNTIF(I161:N161,1)</f>
        <v>0</v>
      </c>
      <c r="Q161" s="1">
        <f>COUNTIF(I161:N161,6)</f>
        <v>0</v>
      </c>
      <c r="R161" s="1">
        <f>COUNTIF(I161:N161,19)</f>
        <v>0</v>
      </c>
      <c r="S161" s="1">
        <f>COUNTIF(I161:N161,38)</f>
        <v>0</v>
      </c>
      <c r="T161" s="1">
        <f>COUNTIF(I161:N161,40)</f>
        <v>0</v>
      </c>
      <c r="U161" s="1">
        <f t="shared" si="164"/>
        <v>1</v>
      </c>
      <c r="V161" s="126">
        <f>COUNTIF(O161:P161,5)</f>
        <v>0</v>
      </c>
      <c r="W161" s="160">
        <f t="shared" si="151"/>
        <v>0</v>
      </c>
      <c r="X161" s="160">
        <f>SUMIF(U161:V161,1)</f>
        <v>1</v>
      </c>
      <c r="Y161" s="457"/>
      <c r="Z161" s="491"/>
      <c r="AA161" s="483">
        <f>IF(T162=1,5,0*(IF(S162=2,77,0)*IF(R162=3,17,0)*IF(Q162=4,77,0)*IF(P162=5,777,0)*IF(O162=6,77777,0*(IF(N162=7,0,0)))))</f>
        <v>0</v>
      </c>
      <c r="AB161" s="461">
        <f>IF(S162=1,17,0*(IF(T162=2,77,0)*IF(S162=3,17,0)*IF(R162=4,77,0)*IF(Q162=5,777,0)*IF(P162=6,77777,0*(IF(O162=7,0,0)))))</f>
        <v>0</v>
      </c>
      <c r="AC161" s="461">
        <f>IF(R162=1,77,0*(IF(U162=2,77,0)*IF(T162=3,17,0)*IF(S162=4,77,0)*IF(R162=5,777,0)*IF(Q162=6,77777,0*(IF(P162=7,0,0)))))</f>
        <v>0</v>
      </c>
      <c r="AD161" s="461">
        <f>IF(Q162=1,777,0*(IF(V162=2,77,0)*IF(U162=3,17,0)*IF(T162=4,77,0)*IF(S162=5,777,0)*IF(R162=6,77777,0*(IF(Q162=7,0,0)))))</f>
        <v>0</v>
      </c>
      <c r="AE161" s="461">
        <f>IF(P162=1,7777,0*(IF(W162=2,77,0)*IF(V162=3,17,0)*IF(U162=4,77,0)*IF(T162=5,777,0)*IF(S162=6,77777,0*(IF(R162=7,0,0)))))</f>
        <v>0</v>
      </c>
      <c r="AF161" s="461">
        <f>IF(O162=1,77777,0*(IF(X162=2,77,0)*IF(W162=3,17,0)*IF(V162=4,77,0)*IF(U162=5,777,0)*IF(T162=6,77777,0*(IF(S162=7,0,0)))))</f>
        <v>0</v>
      </c>
      <c r="AG161" s="464">
        <f>IF(N162=1,Y162,0*(IF(T162=2,5,0)*IF(S162=3,17,0)*IF(R162=4,77,0)*IF(Q162=5,777,0)*IF(P162=6,7777,0*(IF(O162=6,77777,0)))))</f>
        <v>0</v>
      </c>
      <c r="AH161" s="461" t="e">
        <f>IF(AA161=1,5,0*(IF(#REF!=2,77,0)*IF(Y162=3,17,0)*IF(X162=4,77,0)*IF(W162=5,777,0)*IF(V162=6,77777,0*(IF(U162=7,0,0)))))</f>
        <v>#REF!</v>
      </c>
      <c r="AI161" s="461" t="e">
        <f>IF(#REF!=1,17,0*(IF(AA161=2,77,0)*IF(#REF!=3,17,0)*IF(Y162=4,77,0)*IF(X162=5,777,0)*IF(W162=6,77777,0*(IF(V162=7,0,0)))))</f>
        <v>#REF!</v>
      </c>
      <c r="AJ161" s="461" t="e">
        <f>IF(Y162=1,77,0*(IF(AB161=2,77,0)*IF(AA161=3,17,0)*IF(#REF!=4,77,0)*IF(Y162=5,777,0)*IF(X162=6,77777,0*(IF(W162=7,0,0)))))</f>
        <v>#REF!</v>
      </c>
      <c r="AK161" s="461">
        <f>IF(X162=1,777,0*(IF(AC161=2,77,0)*IF(AB161=3,17,0)*IF(AA161=4,77,0)*IF(#REF!=5,777,0)*IF(Y162=6,77777,0*(IF(X162=7,0,0)))))</f>
        <v>777</v>
      </c>
      <c r="AL161" s="461" t="e">
        <f>IF($P$4=1,Eurojackpot!B161,0*(IF(AD161=2,77,0)*IF(AC161=3,17,0)*IF(AB161=4,77,0)*IF(AA161=5,777,0)*IF(#REF!=6,77777,0*(IF(Y161=7,0,0)))))</f>
        <v>#REF!</v>
      </c>
    </row>
    <row r="162" spans="1:38" x14ac:dyDescent="0.25">
      <c r="A162" s="44" t="s">
        <v>27</v>
      </c>
      <c r="B162" s="149">
        <f>$B$6</f>
        <v>10</v>
      </c>
      <c r="C162" s="139">
        <f>$C$6</f>
        <v>25</v>
      </c>
      <c r="D162" s="139">
        <f>$D$6</f>
        <v>26</v>
      </c>
      <c r="E162" s="139">
        <f>$E$6</f>
        <v>29</v>
      </c>
      <c r="F162" s="139">
        <f>$F$6</f>
        <v>35</v>
      </c>
      <c r="G162" s="139">
        <f>$G$6</f>
        <v>6</v>
      </c>
      <c r="H162" s="150">
        <f>$H$6</f>
        <v>9</v>
      </c>
      <c r="I162" s="8">
        <f>$I$158</f>
        <v>2</v>
      </c>
      <c r="J162" s="1">
        <f>$J$158</f>
        <v>12</v>
      </c>
      <c r="K162" s="1">
        <f>$K$158</f>
        <v>15</v>
      </c>
      <c r="L162" s="1">
        <f>$L$158</f>
        <v>33</v>
      </c>
      <c r="M162" s="1">
        <f>$M$158</f>
        <v>39</v>
      </c>
      <c r="N162" s="1">
        <f>$N$158</f>
        <v>4</v>
      </c>
      <c r="O162" s="126">
        <f>$O$158</f>
        <v>9</v>
      </c>
      <c r="P162" s="8">
        <f>COUNTIF(I162:N162,10)</f>
        <v>0</v>
      </c>
      <c r="Q162" s="1">
        <f>COUNTIF(I162:N162,25)</f>
        <v>0</v>
      </c>
      <c r="R162" s="1">
        <f>COUNTIF(I162:N162,26)</f>
        <v>0</v>
      </c>
      <c r="S162" s="1">
        <f>COUNTIF(I162:N162,29)</f>
        <v>0</v>
      </c>
      <c r="T162" s="1">
        <f>COUNTIF(I162:N162,35)</f>
        <v>0</v>
      </c>
      <c r="U162" s="1">
        <f>COUNTIF(N162:O162,6)</f>
        <v>0</v>
      </c>
      <c r="V162" s="126">
        <f>COUNTIF(O162:P162,9)</f>
        <v>1</v>
      </c>
      <c r="W162" s="160">
        <f t="shared" si="151"/>
        <v>0</v>
      </c>
      <c r="X162" s="160">
        <f>SUMIF(U162:V162,1)</f>
        <v>1</v>
      </c>
      <c r="Y162" s="457"/>
      <c r="Z162" s="491"/>
      <c r="AA162" s="483" t="e">
        <f>IF(#REF!=1,5,0*(IF(#REF!=2,77,0)*IF(#REF!=3,17,0)*IF(#REF!=4,77,0)*IF(#REF!=5,777,0)*IF(#REF!=6,77777,0*(IF(#REF!=7,0,0)))))</f>
        <v>#REF!</v>
      </c>
      <c r="AB162" s="461" t="e">
        <f>IF(#REF!=1,17,0*(IF(#REF!=2,77,0)*IF(#REF!=3,17,0)*IF(#REF!=4,77,0)*IF(#REF!=5,777,0)*IF(#REF!=6,77777,0*(IF(#REF!=7,0,0)))))</f>
        <v>#REF!</v>
      </c>
      <c r="AC162" s="461" t="e">
        <f>IF(#REF!=1,77,0*(IF(#REF!=2,77,0)*IF(#REF!=3,17,0)*IF(#REF!=4,77,0)*IF(#REF!=5,777,0)*IF(#REF!=6,77777,0*(IF(#REF!=7,0,0)))))</f>
        <v>#REF!</v>
      </c>
      <c r="AD162" s="461" t="e">
        <f>IF(#REF!=1,777,0*(IF(#REF!=2,77,0)*IF(#REF!=3,17,0)*IF(#REF!=4,77,0)*IF(#REF!=5,777,0)*IF(#REF!=6,77777,0*(IF(#REF!=7,0,0)))))</f>
        <v>#REF!</v>
      </c>
      <c r="AE162" s="461" t="e">
        <f>IF(#REF!=1,7777,0*(IF(#REF!=2,77,0)*IF(#REF!=3,17,0)*IF(#REF!=4,77,0)*IF(#REF!=5,777,0)*IF(#REF!=6,77777,0*(IF(#REF!=7,0,0)))))</f>
        <v>#REF!</v>
      </c>
      <c r="AF162" s="461" t="e">
        <f>IF(#REF!=1,77777,0*(IF(#REF!=2,77,0)*IF(#REF!=3,17,0)*IF(#REF!=4,77,0)*IF(#REF!=5,777,0)*IF(#REF!=6,77777,0*(IF(#REF!=7,0,0)))))</f>
        <v>#REF!</v>
      </c>
      <c r="AG162" s="464" t="e">
        <f>IF(#REF!=1,#REF!,0*(IF(#REF!=2,5,0)*IF(#REF!=3,17,0)*IF(#REF!=4,77,0)*IF(#REF!=5,777,0)*IF(#REF!=6,7777,0*(IF(#REF!=6,77777,0)))))</f>
        <v>#REF!</v>
      </c>
      <c r="AH162" s="461" t="e">
        <f>IF(AA162=1,5,0*(IF(#REF!=2,77,0)*IF(#REF!=3,17,0)*IF(#REF!=4,77,0)*IF(#REF!=5,777,0)*IF(#REF!=6,77777,0*(IF(#REF!=7,0,0)))))</f>
        <v>#REF!</v>
      </c>
      <c r="AI162" s="461" t="e">
        <f>IF(#REF!=1,17,0*(IF(AA162=2,77,0)*IF(#REF!=3,17,0)*IF(#REF!=4,77,0)*IF(#REF!=5,777,0)*IF(#REF!=6,77777,0*(IF(#REF!=7,0,0)))))</f>
        <v>#REF!</v>
      </c>
      <c r="AJ162" s="461" t="e">
        <f>IF(#REF!=1,77,0*(IF(AB162=2,77,0)*IF(AA162=3,17,0)*IF(#REF!=4,77,0)*IF(#REF!=5,777,0)*IF(#REF!=6,77777,0*(IF(#REF!=7,0,0)))))</f>
        <v>#REF!</v>
      </c>
      <c r="AK162" s="461" t="e">
        <f>IF(#REF!=1,777,0*(IF(AC162=2,77,0)*IF(AB162=3,17,0)*IF(AA162=4,77,0)*IF(#REF!=5,777,0)*IF(#REF!=6,77777,0*(IF(#REF!=7,0,0)))))</f>
        <v>#REF!</v>
      </c>
      <c r="AL162" s="461" t="e">
        <f>IF($P$4=1,Eurojackpot!B162,0*(IF(AD162=2,77,0)*IF(AC162=3,17,0)*IF(AB162=4,77,0)*IF(AA162=5,777,0)*IF(#REF!=6,77777,0*(IF(Y162=7,0,0)))))</f>
        <v>#REF!</v>
      </c>
    </row>
    <row r="163" spans="1:38" ht="15.75" thickBot="1" x14ac:dyDescent="0.3">
      <c r="A163" s="44" t="s">
        <v>28</v>
      </c>
      <c r="B163" s="476">
        <f>$B$7</f>
        <v>8</v>
      </c>
      <c r="C163" s="477">
        <f>$C$7</f>
        <v>33</v>
      </c>
      <c r="D163" s="477">
        <f>$D$7</f>
        <v>35</v>
      </c>
      <c r="E163" s="477">
        <f>$E$7</f>
        <v>36</v>
      </c>
      <c r="F163" s="477">
        <f>$F$7</f>
        <v>37</v>
      </c>
      <c r="G163" s="477">
        <f>$G$7</f>
        <v>3</v>
      </c>
      <c r="H163" s="478">
        <f>$H$7</f>
        <v>7</v>
      </c>
      <c r="I163" s="8">
        <f>$I$158</f>
        <v>2</v>
      </c>
      <c r="J163" s="1">
        <f>$J$158</f>
        <v>12</v>
      </c>
      <c r="K163" s="1">
        <f>$K$158</f>
        <v>15</v>
      </c>
      <c r="L163" s="1">
        <f>$L$158</f>
        <v>33</v>
      </c>
      <c r="M163" s="1">
        <f>$M$158</f>
        <v>39</v>
      </c>
      <c r="N163" s="1">
        <f>$N$158</f>
        <v>4</v>
      </c>
      <c r="O163" s="126">
        <f>$O$158</f>
        <v>9</v>
      </c>
      <c r="P163" s="8">
        <f>COUNTIF(I163:N163,8)</f>
        <v>0</v>
      </c>
      <c r="Q163" s="1">
        <f>COUNTIF(I163:N163,33)</f>
        <v>1</v>
      </c>
      <c r="R163" s="1">
        <f>COUNTIF(I163:N163,35)</f>
        <v>0</v>
      </c>
      <c r="S163" s="1">
        <f>COUNTIF(I163:N163,36)</f>
        <v>0</v>
      </c>
      <c r="T163" s="1">
        <f>COUNTIF(I163:N163,37)</f>
        <v>0</v>
      </c>
      <c r="U163" s="1">
        <f>COUNTIF(N163:O163,3)</f>
        <v>0</v>
      </c>
      <c r="V163" s="126">
        <f>COUNTIF(O163:P163,7)</f>
        <v>0</v>
      </c>
      <c r="W163" s="160">
        <f t="shared" si="151"/>
        <v>1</v>
      </c>
      <c r="X163" s="160">
        <f>SUMIF(U163:V163,1)</f>
        <v>0</v>
      </c>
      <c r="Y163" s="459"/>
      <c r="Z163" s="491"/>
      <c r="AA163" s="485" t="e">
        <f>IF(#REF!=1,5,0*(IF(#REF!=2,77,0)*IF(#REF!=3,17,0)*IF(#REF!=4,77,0)*IF(#REF!=5,777,0)*IF(#REF!=6,77777,0*(IF(#REF!=7,0,0)))))</f>
        <v>#REF!</v>
      </c>
      <c r="AB163" s="463" t="e">
        <f>IF(#REF!=1,17,0*(IF(#REF!=2,77,0)*IF(#REF!=3,17,0)*IF(#REF!=4,77,0)*IF(#REF!=5,777,0)*IF(#REF!=6,77777,0*(IF(#REF!=7,0,0)))))</f>
        <v>#REF!</v>
      </c>
      <c r="AC163" s="463" t="e">
        <f>IF(#REF!=1,77,0*(IF(#REF!=2,77,0)*IF(#REF!=3,17,0)*IF(#REF!=4,77,0)*IF(#REF!=5,777,0)*IF(#REF!=6,77777,0*(IF(#REF!=7,0,0)))))</f>
        <v>#REF!</v>
      </c>
      <c r="AD163" s="463" t="e">
        <f>IF(#REF!=1,777,0*(IF(#REF!=2,77,0)*IF(#REF!=3,17,0)*IF(#REF!=4,77,0)*IF(#REF!=5,777,0)*IF(#REF!=6,77777,0*(IF(#REF!=7,0,0)))))</f>
        <v>#REF!</v>
      </c>
      <c r="AE163" s="463" t="e">
        <f>IF(#REF!=1,7777,0*(IF(#REF!=2,77,0)*IF(#REF!=3,17,0)*IF(#REF!=4,77,0)*IF(#REF!=5,777,0)*IF(#REF!=6,77777,0*(IF(#REF!=7,0,0)))))</f>
        <v>#REF!</v>
      </c>
      <c r="AF163" s="463" t="e">
        <f>IF(#REF!=1,77777,0*(IF(#REF!=2,77,0)*IF(#REF!=3,17,0)*IF(#REF!=4,77,0)*IF(#REF!=5,777,0)*IF(#REF!=6,77777,0*(IF(#REF!=7,0,0)))))</f>
        <v>#REF!</v>
      </c>
      <c r="AG163" s="465" t="e">
        <f>IF(#REF!=1,#REF!,0*(IF(#REF!=2,5,0)*IF(#REF!=3,17,0)*IF(#REF!=4,77,0)*IF(#REF!=5,777,0)*IF(#REF!=6,7777,0*(IF(#REF!=6,77777,0)))))</f>
        <v>#REF!</v>
      </c>
      <c r="AH163" s="463" t="e">
        <f>IF(AA163=1,5,0*(IF(#REF!=2,77,0)*IF(#REF!=3,17,0)*IF(#REF!=4,77,0)*IF(#REF!=5,777,0)*IF(#REF!=6,77777,0*(IF(#REF!=7,0,0)))))</f>
        <v>#REF!</v>
      </c>
      <c r="AI163" s="463" t="e">
        <f>IF(#REF!=1,17,0*(IF(AA163=2,77,0)*IF(#REF!=3,17,0)*IF(#REF!=4,77,0)*IF(#REF!=5,777,0)*IF(#REF!=6,77777,0*(IF(#REF!=7,0,0)))))</f>
        <v>#REF!</v>
      </c>
      <c r="AJ163" s="463" t="e">
        <f>IF(#REF!=1,77,0*(IF(AB163=2,77,0)*IF(AA163=3,17,0)*IF(#REF!=4,77,0)*IF(#REF!=5,777,0)*IF(#REF!=6,77777,0*(IF(#REF!=7,0,0)))))</f>
        <v>#REF!</v>
      </c>
      <c r="AK163" s="463" t="e">
        <f>IF(#REF!=1,777,0*(IF(AC163=2,77,0)*IF(AB163=3,17,0)*IF(AA163=4,77,0)*IF(#REF!=5,777,0)*IF(#REF!=6,77777,0*(IF(#REF!=7,0,0)))))</f>
        <v>#REF!</v>
      </c>
      <c r="AL163" s="461" t="e">
        <f>IF($P$4=1,Eurojackpot!B163,0*(IF(AD163=2,77,0)*IF(AC163=3,17,0)*IF(AB163=4,77,0)*IF(AA163=5,777,0)*IF(#REF!=6,77777,0*(IF(Y163=7,0,0)))))</f>
        <v>#REF!</v>
      </c>
    </row>
    <row r="164" spans="1:38" ht="15.75" thickBot="1" x14ac:dyDescent="0.3">
      <c r="A164" s="81">
        <v>44344</v>
      </c>
      <c r="B164" s="361" t="s">
        <v>0</v>
      </c>
      <c r="C164" s="340"/>
      <c r="D164" s="340"/>
      <c r="E164" s="340"/>
      <c r="F164" s="340"/>
      <c r="G164" s="340"/>
      <c r="H164" s="346"/>
      <c r="I164" s="361" t="s">
        <v>1</v>
      </c>
      <c r="J164" s="340"/>
      <c r="K164" s="340"/>
      <c r="L164" s="340"/>
      <c r="M164" s="340"/>
      <c r="N164" s="340"/>
      <c r="O164" s="346"/>
      <c r="P164" s="361" t="s">
        <v>2</v>
      </c>
      <c r="Q164" s="340"/>
      <c r="R164" s="340"/>
      <c r="S164" s="340"/>
      <c r="T164" s="340"/>
      <c r="U164" s="340"/>
      <c r="V164" s="346"/>
      <c r="W164" s="71" t="s">
        <v>9</v>
      </c>
      <c r="X164" s="162" t="s">
        <v>3</v>
      </c>
      <c r="Y164" s="458" t="s">
        <v>4</v>
      </c>
      <c r="Z164" s="491"/>
      <c r="AA164" s="482" t="s">
        <v>166</v>
      </c>
      <c r="AB164" s="460" t="s">
        <v>167</v>
      </c>
      <c r="AC164" s="460" t="s">
        <v>168</v>
      </c>
      <c r="AD164" s="460" t="s">
        <v>169</v>
      </c>
      <c r="AE164" s="460" t="s">
        <v>170</v>
      </c>
      <c r="AF164" s="460" t="s">
        <v>171</v>
      </c>
      <c r="AG164" s="460" t="s">
        <v>172</v>
      </c>
      <c r="AH164" s="460" t="s">
        <v>173</v>
      </c>
      <c r="AI164" s="460" t="s">
        <v>174</v>
      </c>
      <c r="AJ164" s="460" t="s">
        <v>175</v>
      </c>
      <c r="AK164" s="460" t="s">
        <v>176</v>
      </c>
      <c r="AL164" s="460" t="s">
        <v>177</v>
      </c>
    </row>
    <row r="165" spans="1:38" x14ac:dyDescent="0.25">
      <c r="A165" s="44" t="s">
        <v>23</v>
      </c>
      <c r="B165" s="146">
        <f>$B$2</f>
        <v>3</v>
      </c>
      <c r="C165" s="147">
        <f>$C$2</f>
        <v>6</v>
      </c>
      <c r="D165" s="147">
        <f>$D$2</f>
        <v>15</v>
      </c>
      <c r="E165" s="147">
        <f>$E$2</f>
        <v>20</v>
      </c>
      <c r="F165" s="147">
        <f>$F$2</f>
        <v>22</v>
      </c>
      <c r="G165" s="147">
        <f>$G$2</f>
        <v>4</v>
      </c>
      <c r="H165" s="148">
        <f>$H$2</f>
        <v>8</v>
      </c>
      <c r="I165" s="291">
        <v>15</v>
      </c>
      <c r="J165" s="292">
        <v>26</v>
      </c>
      <c r="K165" s="292">
        <v>35</v>
      </c>
      <c r="L165" s="292">
        <v>37</v>
      </c>
      <c r="M165" s="292">
        <v>43</v>
      </c>
      <c r="N165" s="292">
        <v>3</v>
      </c>
      <c r="O165" s="142">
        <v>8</v>
      </c>
      <c r="P165" s="291">
        <f>COUNTIF(I165:N165,3)</f>
        <v>1</v>
      </c>
      <c r="Q165" s="292">
        <f>COUNTIF(I165:N165,6)</f>
        <v>0</v>
      </c>
      <c r="R165" s="292">
        <f>COUNTIF(I165:N165,15)</f>
        <v>1</v>
      </c>
      <c r="S165" s="292">
        <f>COUNTIF(I165:N165,20)</f>
        <v>0</v>
      </c>
      <c r="T165" s="292">
        <f>COUNTIF(I165:N165,22)</f>
        <v>0</v>
      </c>
      <c r="U165" s="292">
        <f>COUNTIF(N165:O165,4)</f>
        <v>0</v>
      </c>
      <c r="V165" s="142">
        <f>COUNTIF(O165:P165,8)</f>
        <v>1</v>
      </c>
      <c r="W165" s="160">
        <f>SUMIF(P165:T165,1)</f>
        <v>2</v>
      </c>
      <c r="X165" s="160">
        <f>SUMIF(U165:V165,1)</f>
        <v>1</v>
      </c>
      <c r="Y165" s="457"/>
      <c r="Z165" s="491"/>
      <c r="AA165" s="483">
        <f>IF(T164=1,5,0*(IF(S164=2,77,0)*IF(R164=3,17,0)*IF(Q164=4,77,0)*IF(P164=5,777,0)*IF(O164=6,77777,0*(IF(N164=7,0,0)))))</f>
        <v>0</v>
      </c>
      <c r="AB165" s="461">
        <f>IF(S165=1,17,0*(IF(T165=2,77,0)*IF(S165=3,17,0)*IF(R165=4,77,0)*IF(Q165=5,777,0)*IF(P165=6,77777,0*(IF(O165=7,0,0)))))</f>
        <v>0</v>
      </c>
      <c r="AC165" s="461">
        <f>IF(R165=1,77,0*(IF(U165=2,77,0)*IF(T165=3,17,0)*IF(S165=4,77,0)*IF(R165=5,777,0)*IF(Q165=6,77777,0*(IF(P165=7,0,0)))))</f>
        <v>77</v>
      </c>
      <c r="AD165" s="461">
        <f>IF(Q165=1,777,0*(IF(V165=2,77,0)*IF(U165=3,17,0)*IF(T165=4,77,0)*IF(S165=5,777,0)*IF(R165=6,77777,0*(IF(Q165=7,0,0)))))</f>
        <v>0</v>
      </c>
      <c r="AE165" s="461">
        <f>IF(P165=1,7777,0*(IF(W165=2,77,0)*IF(V165=3,17,0)*IF(U165=4,77,0)*IF(T165=5,777,0)*IF(S165=6,77777,0*(IF(R165=7,0,0)))))</f>
        <v>7777</v>
      </c>
      <c r="AF165" s="461">
        <f>IF(O165=1,77777,0*(IF(X165=2,77,0)*IF(W165=3,17,0)*IF(V165=4,77,0)*IF(U165=5,777,0)*IF(T165=6,77777,0*(IF(S165=7,0,0)))))</f>
        <v>0</v>
      </c>
      <c r="AG165" s="464">
        <f>IF(N165=1,Y165,0*(IF(T165=2,5,0)*IF(S165=3,17,0)*IF(R165=4,77,0)*IF(Q165=5,777,0)*IF(P165=6,7777,0*(IF(O165=6,77777,0)))))</f>
        <v>0</v>
      </c>
      <c r="AH165" s="461" t="e">
        <f>IF(AA166=1,5,0*(IF(#REF!=2,77,0)*IF(Y165=3,17,0)*IF(X165=4,77,0)*IF(W165=5,777,0)*IF(V165=6,77777,0*(IF(U165=7,0,0)))))</f>
        <v>#REF!</v>
      </c>
      <c r="AI165" s="461" t="e">
        <f>IF(#REF!=1,17,0*(IF(AA166=2,77,0)*IF(#REF!=3,17,0)*IF(Y165=4,77,0)*IF(X165=5,777,0)*IF(W165=6,77777,0*(IF(V165=7,0,0)))))</f>
        <v>#REF!</v>
      </c>
      <c r="AJ165" s="461" t="e">
        <f>IF(Y165=1,77,0*(IF(AB165=2,77,0)*IF(AA166=3,17,0)*IF(#REF!=4,77,0)*IF(Y165=5,777,0)*IF(X165=6,77777,0*(IF(W165=7,0,0)))))</f>
        <v>#REF!</v>
      </c>
      <c r="AK165" s="461">
        <f>IF(X165=1,777,0*(IF(AC165=2,77,0)*IF(AB165=3,17,0)*IF(AA166=4,77,0)*IF(#REF!=5,777,0)*IF(Y165=6,77777,0*(IF(X165=7,0,0)))))</f>
        <v>777</v>
      </c>
      <c r="AL165" s="461" t="e">
        <f>IF($P$4=1,Eurojackpot!B165,0*(IF(AD165=2,77,0)*IF(AC165=3,17,0)*IF(AB165=4,77,0)*IF(AA166=5,777,0)*IF(#REF!=6,77777,0*(IF(Y165=7,0,0)))))</f>
        <v>#REF!</v>
      </c>
    </row>
    <row r="166" spans="1:38" x14ac:dyDescent="0.25">
      <c r="A166" s="44" t="s">
        <v>24</v>
      </c>
      <c r="B166" s="149">
        <f>$B$3</f>
        <v>15</v>
      </c>
      <c r="C166" s="139">
        <f>$C$3</f>
        <v>17</v>
      </c>
      <c r="D166" s="139">
        <f>$D$3</f>
        <v>27</v>
      </c>
      <c r="E166" s="139">
        <f>$E$3</f>
        <v>33</v>
      </c>
      <c r="F166" s="139">
        <f>$F$3</f>
        <v>50</v>
      </c>
      <c r="G166" s="139">
        <f>$G$3</f>
        <v>1</v>
      </c>
      <c r="H166" s="150">
        <f>$H$3</f>
        <v>2</v>
      </c>
      <c r="I166" s="8">
        <f>$I$165</f>
        <v>15</v>
      </c>
      <c r="J166" s="1">
        <f>$J$165</f>
        <v>26</v>
      </c>
      <c r="K166" s="1">
        <f>$K$165</f>
        <v>35</v>
      </c>
      <c r="L166" s="1">
        <f>$L$165</f>
        <v>37</v>
      </c>
      <c r="M166" s="1">
        <f>$M$165</f>
        <v>43</v>
      </c>
      <c r="N166" s="1">
        <f>$N$165</f>
        <v>3</v>
      </c>
      <c r="O166" s="126">
        <f>$O$165</f>
        <v>8</v>
      </c>
      <c r="P166" s="8">
        <f>COUNTIF(I166:N166,15)</f>
        <v>1</v>
      </c>
      <c r="Q166" s="1">
        <f>COUNTIF(I166:N166,17)</f>
        <v>0</v>
      </c>
      <c r="R166" s="1">
        <f>COUNTIF(I166:N166,27)</f>
        <v>0</v>
      </c>
      <c r="S166" s="1">
        <f>COUNTIF(I166:N166,33)</f>
        <v>0</v>
      </c>
      <c r="T166" s="1">
        <f>COUNTIF(I166:N166,50)</f>
        <v>0</v>
      </c>
      <c r="U166" s="1">
        <f>COUNTIF(N166:O166,1)</f>
        <v>0</v>
      </c>
      <c r="V166" s="126">
        <f>COUNTIF(O166:P166,2)</f>
        <v>0</v>
      </c>
      <c r="W166" s="160">
        <f t="shared" ref="W166:W170" si="165">SUMIF(P166:T166,1)</f>
        <v>1</v>
      </c>
      <c r="X166" s="160">
        <f>SUMIF(U166:V166,1)</f>
        <v>0</v>
      </c>
      <c r="Y166" s="457"/>
      <c r="Z166" s="491"/>
      <c r="AA166" s="483">
        <f>IF(T165=1,5,0*(IF(S165=2,77,0)*IF(R165=3,17,0)*IF(Q165=4,77,0)*IF(P165=5,777,0)*IF(O165=6,77777,0*(IF(N165=7,0,0)))))</f>
        <v>0</v>
      </c>
      <c r="AB166" s="461">
        <f t="shared" ref="AB166" si="166">IF(U165=1,5,0*(IF(T165=2,77,0)*IF(S165=3,17,0)*IF(R165=4,77,0)*IF(Q165=5,777,0)*IF(P165=6,77777,0*(IF(O165=7,0,0)))))</f>
        <v>0</v>
      </c>
      <c r="AC166" s="461">
        <f t="shared" ref="AC166" si="167">IF(V165=1,5,0*(IF(U165=2,77,0)*IF(T165=3,17,0)*IF(S165=4,77,0)*IF(R165=5,777,0)*IF(Q165=6,77777,0*(IF(P165=7,0,0)))))</f>
        <v>5</v>
      </c>
      <c r="AD166" s="461">
        <f t="shared" ref="AD166" si="168">IF(W165=1,5,0*(IF(V165=2,77,0)*IF(U165=3,17,0)*IF(T165=4,77,0)*IF(S165=5,777,0)*IF(R165=6,77777,0*(IF(Q165=7,0,0)))))</f>
        <v>0</v>
      </c>
      <c r="AE166" s="461">
        <f t="shared" ref="AE166" si="169">IF(X165=1,5,0*(IF(W165=2,77,0)*IF(V165=3,17,0)*IF(U165=4,77,0)*IF(T165=5,777,0)*IF(S165=6,77777,0*(IF(R165=7,0,0)))))</f>
        <v>5</v>
      </c>
      <c r="AF166" s="461">
        <f t="shared" ref="AF166" si="170">IF(Y165=1,5,0*(IF(X165=2,77,0)*IF(W165=3,17,0)*IF(V165=4,77,0)*IF(U165=5,777,0)*IF(T165=6,77777,0*(IF(S165=7,0,0)))))</f>
        <v>0</v>
      </c>
      <c r="AG166" s="461">
        <f t="shared" ref="AG166" si="171">IF(Z165=1,5,0*(IF(Y165=2,77,0)*IF(X165=3,17,0)*IF(W165=4,77,0)*IF(V165=5,777,0)*IF(U165=6,77777,0*(IF(T165=7,0,0)))))</f>
        <v>0</v>
      </c>
      <c r="AH166" s="461">
        <f t="shared" ref="AH166" si="172">IF(AA165=1,5,0*(IF(Z165=2,77,0)*IF(Y165=3,17,0)*IF(X165=4,77,0)*IF(W165=5,777,0)*IF(V165=6,77777,0*(IF(U165=7,0,0)))))</f>
        <v>0</v>
      </c>
      <c r="AI166" s="461">
        <f t="shared" ref="AI166" si="173">IF(AB165=1,5,0*(IF(AA165=2,77,0)*IF(Z165=3,17,0)*IF(Y165=4,77,0)*IF(X165=5,777,0)*IF(W165=6,77777,0*(IF(V165=7,0,0)))))</f>
        <v>0</v>
      </c>
      <c r="AJ166" s="461">
        <f t="shared" ref="AJ166" si="174">IF(AC165=1,5,0*(IF(AB165=2,77,0)*IF(AA165=3,17,0)*IF(Z165=4,77,0)*IF(Y165=5,777,0)*IF(X165=6,77777,0*(IF(W165=7,0,0)))))</f>
        <v>0</v>
      </c>
      <c r="AK166" s="461">
        <f t="shared" ref="AK166" si="175">IF(AD165=1,5,0*(IF(AC165=2,77,0)*IF(AB165=3,17,0)*IF(AA165=4,77,0)*IF(Z165=5,777,0)*IF(Y165=6,77777,0*(IF(X165=7,0,0)))))</f>
        <v>0</v>
      </c>
      <c r="AL166" s="461">
        <f t="shared" ref="AL166" si="176">IF(AE165=1,5,0*(IF(AD165=2,77,0)*IF(AC165=3,17,0)*IF(AB165=4,77,0)*IF(AA165=5,777,0)*IF(Z165=6,77777,0*(IF(Y165=7,0,0)))))</f>
        <v>0</v>
      </c>
    </row>
    <row r="167" spans="1:38" x14ac:dyDescent="0.25">
      <c r="A167" s="44" t="s">
        <v>25</v>
      </c>
      <c r="B167" s="149">
        <f>$B$4</f>
        <v>7</v>
      </c>
      <c r="C167" s="139">
        <f>$C$4</f>
        <v>8</v>
      </c>
      <c r="D167" s="139">
        <f>$D$4</f>
        <v>28</v>
      </c>
      <c r="E167" s="139">
        <f>$E$4</f>
        <v>34</v>
      </c>
      <c r="F167" s="139">
        <f>$F$4</f>
        <v>39</v>
      </c>
      <c r="G167" s="139">
        <f>$G$4</f>
        <v>4</v>
      </c>
      <c r="H167" s="150">
        <f>$H$4</f>
        <v>10</v>
      </c>
      <c r="I167" s="8">
        <f>$I$165</f>
        <v>15</v>
      </c>
      <c r="J167" s="1">
        <f>$J$165</f>
        <v>26</v>
      </c>
      <c r="K167" s="1">
        <f>$K$165</f>
        <v>35</v>
      </c>
      <c r="L167" s="1">
        <f>$L$165</f>
        <v>37</v>
      </c>
      <c r="M167" s="1">
        <f>$M$165</f>
        <v>43</v>
      </c>
      <c r="N167" s="1">
        <f>$N$165</f>
        <v>3</v>
      </c>
      <c r="O167" s="126">
        <f>$O$165</f>
        <v>8</v>
      </c>
      <c r="P167" s="8">
        <f>COUNTIF(I167:N167,7)</f>
        <v>0</v>
      </c>
      <c r="Q167" s="1">
        <f t="shared" ref="Q167" si="177">COUNTIF(I167:N167,8)</f>
        <v>0</v>
      </c>
      <c r="R167" s="1">
        <f>COUNTIF(I167:N167,28)</f>
        <v>0</v>
      </c>
      <c r="S167" s="1">
        <f>COUNTIF(I167:N167,34)</f>
        <v>0</v>
      </c>
      <c r="T167" s="1">
        <f>COUNTIF(I167:N167,39)</f>
        <v>0</v>
      </c>
      <c r="U167" s="1">
        <f t="shared" ref="U167:U168" si="178">COUNTIF(N167:O167,4)</f>
        <v>0</v>
      </c>
      <c r="V167" s="126">
        <f>COUNTIF(O167:P167,10)</f>
        <v>0</v>
      </c>
      <c r="W167" s="160">
        <f t="shared" si="165"/>
        <v>0</v>
      </c>
      <c r="X167" s="160">
        <f>SUMIF(U167:V167,1)</f>
        <v>0</v>
      </c>
      <c r="Y167" s="457"/>
      <c r="Z167" s="491"/>
      <c r="AA167" s="483">
        <f>IF(T167=1,5,0*(IF(S167=2,77,0)*IF(R167=3,17,0)*IF(Q167=4,77,0)*IF(P167=5,777,0)*IF(O167=6,77777,0*(IF(N167=7,0,0)))))</f>
        <v>0</v>
      </c>
      <c r="AB167" s="461">
        <f>IF(S167=1,17,0*(IF(T167=2,77,0)*IF(S167=3,17,0)*IF(R167=4,77,0)*IF(Q167=5,777,0)*IF(P167=6,77777,0*(IF(O167=7,0,0)))))</f>
        <v>0</v>
      </c>
      <c r="AC167" s="461">
        <f>IF(R167=1,77,0*(IF(U167=2,77,0)*IF(T167=3,17,0)*IF(S167=4,77,0)*IF(R167=5,777,0)*IF(Q167=6,77777,0*(IF(P167=7,0,0)))))</f>
        <v>0</v>
      </c>
      <c r="AD167" s="461">
        <f>IF(Q167=1,777,0*(IF(V167=2,77,0)*IF(U167=3,17,0)*IF(T167=4,77,0)*IF(S167=5,777,0)*IF(R167=6,77777,0*(IF(Q167=7,0,0)))))</f>
        <v>0</v>
      </c>
      <c r="AE167" s="461">
        <f>IF(P167=1,7777,0*(IF(W167=2,77,0)*IF(V167=3,17,0)*IF(U167=4,77,0)*IF(T167=5,777,0)*IF(S167=6,77777,0*(IF(R167=7,0,0)))))</f>
        <v>0</v>
      </c>
      <c r="AF167" s="461">
        <f>IF(O167=1,77777,0*(IF(X167=2,77,0)*IF(W167=3,17,0)*IF(V167=4,77,0)*IF(U167=5,777,0)*IF(T167=6,77777,0*(IF(S167=7,0,0)))))</f>
        <v>0</v>
      </c>
      <c r="AG167" s="464">
        <f>IF(N167=1,Y167,0*(IF(T167=2,5,0)*IF(S167=3,17,0)*IF(R167=4,77,0)*IF(Q167=5,777,0)*IF(P167=6,7777,0*(IF(O167=6,77777,0)))))</f>
        <v>0</v>
      </c>
      <c r="AH167" s="461" t="e">
        <f>IF(AA167=1,5,0*(IF(#REF!=2,77,0)*IF(Y167=3,17,0)*IF(X167=4,77,0)*IF(W167=5,777,0)*IF(V167=6,77777,0*(IF(U167=7,0,0)))))</f>
        <v>#REF!</v>
      </c>
      <c r="AI167" s="461" t="e">
        <f>IF(#REF!=1,17,0*(IF(AA167=2,77,0)*IF(#REF!=3,17,0)*IF(Y167=4,77,0)*IF(X167=5,777,0)*IF(W167=6,77777,0*(IF(V167=7,0,0)))))</f>
        <v>#REF!</v>
      </c>
      <c r="AJ167" s="461" t="e">
        <f>IF(Y167=1,77,0*(IF(AB167=2,77,0)*IF(AA167=3,17,0)*IF(#REF!=4,77,0)*IF(Y167=5,777,0)*IF(X167=6,77777,0*(IF(W167=7,0,0)))))</f>
        <v>#REF!</v>
      </c>
      <c r="AK167" s="461" t="e">
        <f>IF(X167=1,777,0*(IF(AC167=2,77,0)*IF(AB167=3,17,0)*IF(AA167=4,77,0)*IF(#REF!=5,777,0)*IF(Y167=6,77777,0*(IF(X167=7,0,0)))))</f>
        <v>#REF!</v>
      </c>
      <c r="AL167" s="461" t="e">
        <f>IF($P$4=1,Eurojackpot!B167,0*(IF(AD167=2,77,0)*IF(AC167=3,17,0)*IF(AB167=4,77,0)*IF(AA167=5,777,0)*IF(#REF!=6,77777,0*(IF(Y167=7,0,0)))))</f>
        <v>#REF!</v>
      </c>
    </row>
    <row r="168" spans="1:38" x14ac:dyDescent="0.25">
      <c r="A168" s="44" t="s">
        <v>26</v>
      </c>
      <c r="B168" s="149">
        <f>$B$5</f>
        <v>1</v>
      </c>
      <c r="C168" s="139">
        <f>$C$5</f>
        <v>6</v>
      </c>
      <c r="D168" s="139">
        <f>$D$5</f>
        <v>19</v>
      </c>
      <c r="E168" s="139">
        <f>$E$5</f>
        <v>38</v>
      </c>
      <c r="F168" s="139">
        <f>$F$5</f>
        <v>40</v>
      </c>
      <c r="G168" s="139">
        <f>$G$5</f>
        <v>4</v>
      </c>
      <c r="H168" s="150">
        <f>$H$5</f>
        <v>5</v>
      </c>
      <c r="I168" s="8">
        <f>$I$165</f>
        <v>15</v>
      </c>
      <c r="J168" s="1">
        <f>$J$165</f>
        <v>26</v>
      </c>
      <c r="K168" s="1">
        <f>$K$165</f>
        <v>35</v>
      </c>
      <c r="L168" s="1">
        <f>$L$165</f>
        <v>37</v>
      </c>
      <c r="M168" s="1">
        <f>$M$165</f>
        <v>43</v>
      </c>
      <c r="N168" s="1">
        <f>$N$165</f>
        <v>3</v>
      </c>
      <c r="O168" s="126">
        <f>$O$165</f>
        <v>8</v>
      </c>
      <c r="P168" s="8">
        <f>COUNTIF(I168:N168,1)</f>
        <v>0</v>
      </c>
      <c r="Q168" s="1">
        <f>COUNTIF(I168:N168,6)</f>
        <v>0</v>
      </c>
      <c r="R168" s="1">
        <f>COUNTIF(I168:N168,19)</f>
        <v>0</v>
      </c>
      <c r="S168" s="1">
        <f>COUNTIF(I168:N168,38)</f>
        <v>0</v>
      </c>
      <c r="T168" s="1">
        <f>COUNTIF(I168:N168,40)</f>
        <v>0</v>
      </c>
      <c r="U168" s="1">
        <f t="shared" si="178"/>
        <v>0</v>
      </c>
      <c r="V168" s="126">
        <f>COUNTIF(O168:P168,5)</f>
        <v>0</v>
      </c>
      <c r="W168" s="160">
        <f t="shared" si="165"/>
        <v>0</v>
      </c>
      <c r="X168" s="160">
        <f>SUMIF(U168:V168,1)</f>
        <v>0</v>
      </c>
      <c r="Y168" s="457"/>
      <c r="Z168" s="491"/>
      <c r="AA168" s="483">
        <f>IF(T169=1,5,0*(IF(S169=2,77,0)*IF(R169=3,17,0)*IF(Q169=4,77,0)*IF(P169=5,777,0)*IF(O169=6,77777,0*(IF(N169=7,0,0)))))</f>
        <v>5</v>
      </c>
      <c r="AB168" s="461">
        <f>IF(S169=1,17,0*(IF(T169=2,77,0)*IF(S169=3,17,0)*IF(R169=4,77,0)*IF(Q169=5,777,0)*IF(P169=6,77777,0*(IF(O169=7,0,0)))))</f>
        <v>0</v>
      </c>
      <c r="AC168" s="461">
        <f>IF(R169=1,77,0*(IF(U169=2,77,0)*IF(T169=3,17,0)*IF(S169=4,77,0)*IF(R169=5,777,0)*IF(Q169=6,77777,0*(IF(P169=7,0,0)))))</f>
        <v>77</v>
      </c>
      <c r="AD168" s="461">
        <f>IF(Q169=1,777,0*(IF(V169=2,77,0)*IF(U169=3,17,0)*IF(T169=4,77,0)*IF(S169=5,777,0)*IF(R169=6,77777,0*(IF(Q169=7,0,0)))))</f>
        <v>0</v>
      </c>
      <c r="AE168" s="461">
        <f>IF(P169=1,7777,0*(IF(W169=2,77,0)*IF(V169=3,17,0)*IF(U169=4,77,0)*IF(T169=5,777,0)*IF(S169=6,77777,0*(IF(R169=7,0,0)))))</f>
        <v>0</v>
      </c>
      <c r="AF168" s="461">
        <f>IF(O169=1,77777,0*(IF(X169=2,77,0)*IF(W169=3,17,0)*IF(V169=4,77,0)*IF(U169=5,777,0)*IF(T169=6,77777,0*(IF(S169=7,0,0)))))</f>
        <v>0</v>
      </c>
      <c r="AG168" s="464">
        <f>IF(N169=1,Y169,0*(IF(T169=2,5,0)*IF(S169=3,17,0)*IF(R169=4,77,0)*IF(Q169=5,777,0)*IF(P169=6,7777,0*(IF(O169=6,77777,0)))))</f>
        <v>0</v>
      </c>
      <c r="AH168" s="461" t="e">
        <f>IF(AA168=1,5,0*(IF(#REF!=2,77,0)*IF(Y169=3,17,0)*IF(X169=4,77,0)*IF(W169=5,777,0)*IF(V169=6,77777,0*(IF(U169=7,0,0)))))</f>
        <v>#REF!</v>
      </c>
      <c r="AI168" s="461" t="e">
        <f>IF(#REF!=1,17,0*(IF(AA168=2,77,0)*IF(#REF!=3,17,0)*IF(Y169=4,77,0)*IF(X169=5,777,0)*IF(W169=6,77777,0*(IF(V169=7,0,0)))))</f>
        <v>#REF!</v>
      </c>
      <c r="AJ168" s="461" t="e">
        <f>IF(Y169=1,77,0*(IF(AB168=2,77,0)*IF(AA168=3,17,0)*IF(#REF!=4,77,0)*IF(Y169=5,777,0)*IF(X169=6,77777,0*(IF(W169=7,0,0)))))</f>
        <v>#REF!</v>
      </c>
      <c r="AK168" s="461" t="e">
        <f>IF(X169=1,777,0*(IF(AC168=2,77,0)*IF(AB168=3,17,0)*IF(AA168=4,77,0)*IF(#REF!=5,777,0)*IF(Y169=6,77777,0*(IF(X169=7,0,0)))))</f>
        <v>#REF!</v>
      </c>
      <c r="AL168" s="461" t="e">
        <f>IF($P$4=1,Eurojackpot!B168,0*(IF(AD168=2,77,0)*IF(AC168=3,17,0)*IF(AB168=4,77,0)*IF(AA168=5,777,0)*IF(#REF!=6,77777,0*(IF(Y168=7,0,0)))))</f>
        <v>#REF!</v>
      </c>
    </row>
    <row r="169" spans="1:38" x14ac:dyDescent="0.25">
      <c r="A169" s="44" t="s">
        <v>27</v>
      </c>
      <c r="B169" s="149">
        <f>$B$6</f>
        <v>10</v>
      </c>
      <c r="C169" s="139">
        <f>$C$6</f>
        <v>25</v>
      </c>
      <c r="D169" s="139">
        <f>$D$6</f>
        <v>26</v>
      </c>
      <c r="E169" s="139">
        <f>$E$6</f>
        <v>29</v>
      </c>
      <c r="F169" s="139">
        <f>$F$6</f>
        <v>35</v>
      </c>
      <c r="G169" s="139">
        <f>$G$6</f>
        <v>6</v>
      </c>
      <c r="H169" s="150">
        <f>$H$6</f>
        <v>9</v>
      </c>
      <c r="I169" s="8">
        <f>$I$165</f>
        <v>15</v>
      </c>
      <c r="J169" s="1">
        <f>$J$165</f>
        <v>26</v>
      </c>
      <c r="K169" s="1">
        <f>$K$165</f>
        <v>35</v>
      </c>
      <c r="L169" s="1">
        <f>$L$165</f>
        <v>37</v>
      </c>
      <c r="M169" s="1">
        <f>$M$165</f>
        <v>43</v>
      </c>
      <c r="N169" s="1">
        <f>$N$165</f>
        <v>3</v>
      </c>
      <c r="O169" s="126">
        <f>$O$165</f>
        <v>8</v>
      </c>
      <c r="P169" s="8">
        <f>COUNTIF(I169:N169,10)</f>
        <v>0</v>
      </c>
      <c r="Q169" s="1">
        <f>COUNTIF(I169:N169,25)</f>
        <v>0</v>
      </c>
      <c r="R169" s="1">
        <f>COUNTIF(I169:N169,26)</f>
        <v>1</v>
      </c>
      <c r="S169" s="1">
        <f>COUNTIF(I169:N169,29)</f>
        <v>0</v>
      </c>
      <c r="T169" s="1">
        <f>COUNTIF(I169:N169,35)</f>
        <v>1</v>
      </c>
      <c r="U169" s="1">
        <f>COUNTIF(N169:O169,6)</f>
        <v>0</v>
      </c>
      <c r="V169" s="126">
        <f>COUNTIF(O169:P169,9)</f>
        <v>0</v>
      </c>
      <c r="W169" s="160">
        <f t="shared" si="165"/>
        <v>2</v>
      </c>
      <c r="X169" s="160">
        <f>SUMIF(U169:V169,1)</f>
        <v>0</v>
      </c>
      <c r="Y169" s="457"/>
      <c r="Z169" s="491"/>
      <c r="AA169" s="483" t="e">
        <f>IF(#REF!=1,5,0*(IF(#REF!=2,77,0)*IF(#REF!=3,17,0)*IF(#REF!=4,77,0)*IF(#REF!=5,777,0)*IF(#REF!=6,77777,0*(IF(#REF!=7,0,0)))))</f>
        <v>#REF!</v>
      </c>
      <c r="AB169" s="461" t="e">
        <f>IF(#REF!=1,17,0*(IF(#REF!=2,77,0)*IF(#REF!=3,17,0)*IF(#REF!=4,77,0)*IF(#REF!=5,777,0)*IF(#REF!=6,77777,0*(IF(#REF!=7,0,0)))))</f>
        <v>#REF!</v>
      </c>
      <c r="AC169" s="461" t="e">
        <f>IF(#REF!=1,77,0*(IF(#REF!=2,77,0)*IF(#REF!=3,17,0)*IF(#REF!=4,77,0)*IF(#REF!=5,777,0)*IF(#REF!=6,77777,0*(IF(#REF!=7,0,0)))))</f>
        <v>#REF!</v>
      </c>
      <c r="AD169" s="461" t="e">
        <f>IF(#REF!=1,777,0*(IF(#REF!=2,77,0)*IF(#REF!=3,17,0)*IF(#REF!=4,77,0)*IF(#REF!=5,777,0)*IF(#REF!=6,77777,0*(IF(#REF!=7,0,0)))))</f>
        <v>#REF!</v>
      </c>
      <c r="AE169" s="461" t="e">
        <f>IF(#REF!=1,7777,0*(IF(#REF!=2,77,0)*IF(#REF!=3,17,0)*IF(#REF!=4,77,0)*IF(#REF!=5,777,0)*IF(#REF!=6,77777,0*(IF(#REF!=7,0,0)))))</f>
        <v>#REF!</v>
      </c>
      <c r="AF169" s="461" t="e">
        <f>IF(#REF!=1,77777,0*(IF(#REF!=2,77,0)*IF(#REF!=3,17,0)*IF(#REF!=4,77,0)*IF(#REF!=5,777,0)*IF(#REF!=6,77777,0*(IF(#REF!=7,0,0)))))</f>
        <v>#REF!</v>
      </c>
      <c r="AG169" s="464" t="e">
        <f>IF(#REF!=1,#REF!,0*(IF(#REF!=2,5,0)*IF(#REF!=3,17,0)*IF(#REF!=4,77,0)*IF(#REF!=5,777,0)*IF(#REF!=6,7777,0*(IF(#REF!=6,77777,0)))))</f>
        <v>#REF!</v>
      </c>
      <c r="AH169" s="461" t="e">
        <f>IF(AA169=1,5,0*(IF(#REF!=2,77,0)*IF(#REF!=3,17,0)*IF(#REF!=4,77,0)*IF(#REF!=5,777,0)*IF(#REF!=6,77777,0*(IF(#REF!=7,0,0)))))</f>
        <v>#REF!</v>
      </c>
      <c r="AI169" s="461" t="e">
        <f>IF(#REF!=1,17,0*(IF(AA169=2,77,0)*IF(#REF!=3,17,0)*IF(#REF!=4,77,0)*IF(#REF!=5,777,0)*IF(#REF!=6,77777,0*(IF(#REF!=7,0,0)))))</f>
        <v>#REF!</v>
      </c>
      <c r="AJ169" s="461" t="e">
        <f>IF(#REF!=1,77,0*(IF(AB169=2,77,0)*IF(AA169=3,17,0)*IF(#REF!=4,77,0)*IF(#REF!=5,777,0)*IF(#REF!=6,77777,0*(IF(#REF!=7,0,0)))))</f>
        <v>#REF!</v>
      </c>
      <c r="AK169" s="461" t="e">
        <f>IF(#REF!=1,777,0*(IF(AC169=2,77,0)*IF(AB169=3,17,0)*IF(AA169=4,77,0)*IF(#REF!=5,777,0)*IF(#REF!=6,77777,0*(IF(#REF!=7,0,0)))))</f>
        <v>#REF!</v>
      </c>
      <c r="AL169" s="461" t="e">
        <f>IF($P$4=1,Eurojackpot!B169,0*(IF(AD169=2,77,0)*IF(AC169=3,17,0)*IF(AB169=4,77,0)*IF(AA169=5,777,0)*IF(#REF!=6,77777,0*(IF(Y169=7,0,0)))))</f>
        <v>#REF!</v>
      </c>
    </row>
    <row r="170" spans="1:38" ht="15.75" thickBot="1" x14ac:dyDescent="0.3">
      <c r="A170" s="44" t="s">
        <v>28</v>
      </c>
      <c r="B170" s="149">
        <f>$B$7</f>
        <v>8</v>
      </c>
      <c r="C170" s="139">
        <f>$C$7</f>
        <v>33</v>
      </c>
      <c r="D170" s="139">
        <f>$D$7</f>
        <v>35</v>
      </c>
      <c r="E170" s="139">
        <f>$E$7</f>
        <v>36</v>
      </c>
      <c r="F170" s="139">
        <f>$F$7</f>
        <v>37</v>
      </c>
      <c r="G170" s="139">
        <f>$G$7</f>
        <v>3</v>
      </c>
      <c r="H170" s="150">
        <f>$H$7</f>
        <v>7</v>
      </c>
      <c r="I170" s="8">
        <f>$I$165</f>
        <v>15</v>
      </c>
      <c r="J170" s="1">
        <f>$J$165</f>
        <v>26</v>
      </c>
      <c r="K170" s="1">
        <f>$K$165</f>
        <v>35</v>
      </c>
      <c r="L170" s="1">
        <f>$L$165</f>
        <v>37</v>
      </c>
      <c r="M170" s="1">
        <f>$M$165</f>
        <v>43</v>
      </c>
      <c r="N170" s="1">
        <f>$N$165</f>
        <v>3</v>
      </c>
      <c r="O170" s="126">
        <f>$O$165</f>
        <v>8</v>
      </c>
      <c r="P170" s="8">
        <f>COUNTIF(I170:N170,8)</f>
        <v>0</v>
      </c>
      <c r="Q170" s="1">
        <f>COUNTIF(I170:N170,33)</f>
        <v>0</v>
      </c>
      <c r="R170" s="1">
        <f>COUNTIF(I170:N170,35)</f>
        <v>1</v>
      </c>
      <c r="S170" s="1">
        <f>COUNTIF(I170:N170,36)</f>
        <v>0</v>
      </c>
      <c r="T170" s="1">
        <f>COUNTIF(I170:N170,37)</f>
        <v>1</v>
      </c>
      <c r="U170" s="1">
        <f>COUNTIF(N170:O170,3)</f>
        <v>1</v>
      </c>
      <c r="V170" s="126">
        <f>COUNTIF(O170:P170,7)</f>
        <v>0</v>
      </c>
      <c r="W170" s="160">
        <f t="shared" si="165"/>
        <v>2</v>
      </c>
      <c r="X170" s="160">
        <f>SUMIF(U170:V170,1)</f>
        <v>1</v>
      </c>
      <c r="Y170" s="459"/>
      <c r="Z170" s="491"/>
      <c r="AA170" s="485" t="e">
        <f>IF(#REF!=1,5,0*(IF(#REF!=2,77,0)*IF(#REF!=3,17,0)*IF(#REF!=4,77,0)*IF(#REF!=5,777,0)*IF(#REF!=6,77777,0*(IF(#REF!=7,0,0)))))</f>
        <v>#REF!</v>
      </c>
      <c r="AB170" s="463" t="e">
        <f>IF(#REF!=1,17,0*(IF(#REF!=2,77,0)*IF(#REF!=3,17,0)*IF(#REF!=4,77,0)*IF(#REF!=5,777,0)*IF(#REF!=6,77777,0*(IF(#REF!=7,0,0)))))</f>
        <v>#REF!</v>
      </c>
      <c r="AC170" s="463" t="e">
        <f>IF(#REF!=1,77,0*(IF(#REF!=2,77,0)*IF(#REF!=3,17,0)*IF(#REF!=4,77,0)*IF(#REF!=5,777,0)*IF(#REF!=6,77777,0*(IF(#REF!=7,0,0)))))</f>
        <v>#REF!</v>
      </c>
      <c r="AD170" s="463" t="e">
        <f>IF(#REF!=1,777,0*(IF(#REF!=2,77,0)*IF(#REF!=3,17,0)*IF(#REF!=4,77,0)*IF(#REF!=5,777,0)*IF(#REF!=6,77777,0*(IF(#REF!=7,0,0)))))</f>
        <v>#REF!</v>
      </c>
      <c r="AE170" s="463" t="e">
        <f>IF(#REF!=1,7777,0*(IF(#REF!=2,77,0)*IF(#REF!=3,17,0)*IF(#REF!=4,77,0)*IF(#REF!=5,777,0)*IF(#REF!=6,77777,0*(IF(#REF!=7,0,0)))))</f>
        <v>#REF!</v>
      </c>
      <c r="AF170" s="463" t="e">
        <f>IF(#REF!=1,77777,0*(IF(#REF!=2,77,0)*IF(#REF!=3,17,0)*IF(#REF!=4,77,0)*IF(#REF!=5,777,0)*IF(#REF!=6,77777,0*(IF(#REF!=7,0,0)))))</f>
        <v>#REF!</v>
      </c>
      <c r="AG170" s="465" t="e">
        <f>IF(#REF!=1,#REF!,0*(IF(#REF!=2,5,0)*IF(#REF!=3,17,0)*IF(#REF!=4,77,0)*IF(#REF!=5,777,0)*IF(#REF!=6,7777,0*(IF(#REF!=6,77777,0)))))</f>
        <v>#REF!</v>
      </c>
      <c r="AH170" s="463" t="e">
        <f>IF(AA170=1,5,0*(IF(#REF!=2,77,0)*IF(#REF!=3,17,0)*IF(#REF!=4,77,0)*IF(#REF!=5,777,0)*IF(#REF!=6,77777,0*(IF(#REF!=7,0,0)))))</f>
        <v>#REF!</v>
      </c>
      <c r="AI170" s="463" t="e">
        <f>IF(#REF!=1,17,0*(IF(AA170=2,77,0)*IF(#REF!=3,17,0)*IF(#REF!=4,77,0)*IF(#REF!=5,777,0)*IF(#REF!=6,77777,0*(IF(#REF!=7,0,0)))))</f>
        <v>#REF!</v>
      </c>
      <c r="AJ170" s="463" t="e">
        <f>IF(#REF!=1,77,0*(IF(AB170=2,77,0)*IF(AA170=3,17,0)*IF(#REF!=4,77,0)*IF(#REF!=5,777,0)*IF(#REF!=6,77777,0*(IF(#REF!=7,0,0)))))</f>
        <v>#REF!</v>
      </c>
      <c r="AK170" s="463" t="e">
        <f>IF(#REF!=1,777,0*(IF(AC170=2,77,0)*IF(AB170=3,17,0)*IF(AA170=4,77,0)*IF(#REF!=5,777,0)*IF(#REF!=6,77777,0*(IF(#REF!=7,0,0)))))</f>
        <v>#REF!</v>
      </c>
      <c r="AL170" s="461" t="e">
        <f>IF($P$4=1,Eurojackpot!B170,0*(IF(AD170=2,77,0)*IF(AC170=3,17,0)*IF(AB170=4,77,0)*IF(AA170=5,777,0)*IF(#REF!=6,77777,0*(IF(Y170=7,0,0)))))</f>
        <v>#REF!</v>
      </c>
    </row>
    <row r="171" spans="1:38" ht="15.75" thickBot="1" x14ac:dyDescent="0.3">
      <c r="A171" s="86"/>
      <c r="B171" s="451"/>
      <c r="C171" s="451"/>
      <c r="D171" s="451"/>
      <c r="E171" s="451"/>
      <c r="F171" s="475"/>
      <c r="G171" s="451"/>
      <c r="H171" s="451"/>
      <c r="I171" s="451"/>
      <c r="J171" s="451"/>
      <c r="K171" s="451"/>
      <c r="L171" s="451"/>
      <c r="M171" s="451"/>
      <c r="N171" s="451"/>
      <c r="O171" s="451"/>
      <c r="P171" s="451"/>
      <c r="Q171" s="451"/>
      <c r="R171" s="451"/>
      <c r="S171" s="451"/>
      <c r="T171" s="451"/>
      <c r="U171" s="451"/>
      <c r="V171" s="451"/>
      <c r="W171" s="451"/>
      <c r="X171" s="451"/>
      <c r="Y171" s="452"/>
      <c r="Z171" s="491"/>
      <c r="AA171" s="451"/>
      <c r="AB171" s="451"/>
      <c r="AC171" s="451"/>
      <c r="AD171" s="451"/>
      <c r="AE171" s="451"/>
      <c r="AF171" s="451"/>
      <c r="AG171" s="451"/>
      <c r="AH171" s="451"/>
      <c r="AI171" s="451"/>
      <c r="AJ171" s="451"/>
      <c r="AK171" s="451"/>
      <c r="AL171" s="451"/>
    </row>
    <row r="172" spans="1:38" ht="15.75" thickBot="1" x14ac:dyDescent="0.3">
      <c r="A172" s="81">
        <v>44351</v>
      </c>
      <c r="B172" s="341" t="s">
        <v>0</v>
      </c>
      <c r="C172" s="336"/>
      <c r="D172" s="336"/>
      <c r="E172" s="336"/>
      <c r="F172" s="336"/>
      <c r="G172" s="336"/>
      <c r="H172" s="342"/>
      <c r="I172" s="361" t="s">
        <v>1</v>
      </c>
      <c r="J172" s="340"/>
      <c r="K172" s="340"/>
      <c r="L172" s="340"/>
      <c r="M172" s="340"/>
      <c r="N172" s="340"/>
      <c r="O172" s="346"/>
      <c r="P172" s="361" t="s">
        <v>2</v>
      </c>
      <c r="Q172" s="340"/>
      <c r="R172" s="340"/>
      <c r="S172" s="340"/>
      <c r="T172" s="340"/>
      <c r="U172" s="340"/>
      <c r="V172" s="346"/>
      <c r="W172" s="71" t="s">
        <v>9</v>
      </c>
      <c r="X172" s="124" t="s">
        <v>3</v>
      </c>
      <c r="Y172" s="458" t="s">
        <v>4</v>
      </c>
      <c r="Z172" s="491"/>
      <c r="AA172" s="482" t="s">
        <v>166</v>
      </c>
      <c r="AB172" s="460" t="s">
        <v>167</v>
      </c>
      <c r="AC172" s="460" t="s">
        <v>168</v>
      </c>
      <c r="AD172" s="460" t="s">
        <v>169</v>
      </c>
      <c r="AE172" s="460" t="s">
        <v>170</v>
      </c>
      <c r="AF172" s="460" t="s">
        <v>171</v>
      </c>
      <c r="AG172" s="460" t="s">
        <v>172</v>
      </c>
      <c r="AH172" s="460" t="s">
        <v>173</v>
      </c>
      <c r="AI172" s="460" t="s">
        <v>174</v>
      </c>
      <c r="AJ172" s="460" t="s">
        <v>175</v>
      </c>
      <c r="AK172" s="460" t="s">
        <v>176</v>
      </c>
      <c r="AL172" s="460" t="s">
        <v>177</v>
      </c>
    </row>
    <row r="173" spans="1:38" x14ac:dyDescent="0.25">
      <c r="A173" s="44" t="s">
        <v>23</v>
      </c>
      <c r="B173" s="146">
        <f>$B$2</f>
        <v>3</v>
      </c>
      <c r="C173" s="147">
        <f>$C$2</f>
        <v>6</v>
      </c>
      <c r="D173" s="147">
        <f>$D$2</f>
        <v>15</v>
      </c>
      <c r="E173" s="147">
        <f>$E$2</f>
        <v>20</v>
      </c>
      <c r="F173" s="147">
        <f>$F$2</f>
        <v>22</v>
      </c>
      <c r="G173" s="147">
        <f>$G$2</f>
        <v>4</v>
      </c>
      <c r="H173" s="148">
        <f>$H$2</f>
        <v>8</v>
      </c>
      <c r="I173" s="291">
        <v>13</v>
      </c>
      <c r="J173" s="292">
        <v>17</v>
      </c>
      <c r="K173" s="292">
        <v>26</v>
      </c>
      <c r="L173" s="292">
        <v>49</v>
      </c>
      <c r="M173" s="292">
        <v>50</v>
      </c>
      <c r="N173" s="292">
        <v>1</v>
      </c>
      <c r="O173" s="142">
        <v>7</v>
      </c>
      <c r="P173" s="291">
        <f>COUNTIF(I173:N173,3)</f>
        <v>0</v>
      </c>
      <c r="Q173" s="292">
        <f>COUNTIF(I173:N173,6)</f>
        <v>0</v>
      </c>
      <c r="R173" s="292">
        <f>COUNTIF(I173:N173,15)</f>
        <v>0</v>
      </c>
      <c r="S173" s="292">
        <f>COUNTIF(I173:N173,20)</f>
        <v>0</v>
      </c>
      <c r="T173" s="292">
        <f>COUNTIF(I173:N173,22)</f>
        <v>0</v>
      </c>
      <c r="U173" s="292">
        <f>COUNTIF(N173:O173,4)</f>
        <v>0</v>
      </c>
      <c r="V173" s="142">
        <f>COUNTIF(O173:P173,8)</f>
        <v>0</v>
      </c>
      <c r="W173" s="160">
        <f>SUMIF(P173:T173,1)</f>
        <v>0</v>
      </c>
      <c r="X173" s="127">
        <f>SUMIF(U173:V173,1)</f>
        <v>0</v>
      </c>
      <c r="Y173" s="457"/>
      <c r="Z173" s="491"/>
      <c r="AA173" s="483">
        <f>IF(T172=1,5,0*(IF(S172=2,77,0)*IF(R172=3,17,0)*IF(Q172=4,77,0)*IF(P172=5,777,0)*IF(O172=6,77777,0*(IF(N172=7,0,0)))))</f>
        <v>0</v>
      </c>
      <c r="AB173" s="461">
        <f>IF(S173=1,17,0*(IF(T173=2,77,0)*IF(S173=3,17,0)*IF(R173=4,77,0)*IF(Q173=5,777,0)*IF(P173=6,77777,0*(IF(O173=7,0,0)))))</f>
        <v>0</v>
      </c>
      <c r="AC173" s="461">
        <f>IF(R173=1,77,0*(IF(U173=2,77,0)*IF(T173=3,17,0)*IF(S173=4,77,0)*IF(R173=5,777,0)*IF(Q173=6,77777,0*(IF(P173=7,0,0)))))</f>
        <v>0</v>
      </c>
      <c r="AD173" s="461">
        <f>IF(Q173=1,777,0*(IF(V173=2,77,0)*IF(U173=3,17,0)*IF(T173=4,77,0)*IF(S173=5,777,0)*IF(R173=6,77777,0*(IF(Q173=7,0,0)))))</f>
        <v>0</v>
      </c>
      <c r="AE173" s="461">
        <f>IF(P173=1,7777,0*(IF(W173=2,77,0)*IF(V173=3,17,0)*IF(U173=4,77,0)*IF(T173=5,777,0)*IF(S173=6,77777,0*(IF(R173=7,0,0)))))</f>
        <v>0</v>
      </c>
      <c r="AF173" s="461">
        <f>IF(O173=1,77777,0*(IF(X173=2,77,0)*IF(W173=3,17,0)*IF(V173=4,77,0)*IF(U173=5,777,0)*IF(T173=6,77777,0*(IF(S173=7,0,0)))))</f>
        <v>0</v>
      </c>
      <c r="AG173" s="464">
        <f>IF(N173=1,Y173,0*(IF(T173=2,5,0)*IF(S173=3,17,0)*IF(R173=4,77,0)*IF(Q173=5,777,0)*IF(P173=6,7777,0*(IF(O173=6,77777,0)))))</f>
        <v>0</v>
      </c>
      <c r="AH173" s="461" t="e">
        <f>IF(AA174=1,5,0*(IF(#REF!=2,77,0)*IF(Y173=3,17,0)*IF(X173=4,77,0)*IF(W173=5,777,0)*IF(V173=6,77777,0*(IF(U173=7,0,0)))))</f>
        <v>#REF!</v>
      </c>
      <c r="AI173" s="461" t="e">
        <f>IF(#REF!=1,17,0*(IF(AA174=2,77,0)*IF(#REF!=3,17,0)*IF(Y173=4,77,0)*IF(X173=5,777,0)*IF(W173=6,77777,0*(IF(V173=7,0,0)))))</f>
        <v>#REF!</v>
      </c>
      <c r="AJ173" s="461" t="e">
        <f>IF(Y173=1,77,0*(IF(AB173=2,77,0)*IF(AA174=3,17,0)*IF(#REF!=4,77,0)*IF(Y173=5,777,0)*IF(X173=6,77777,0*(IF(W173=7,0,0)))))</f>
        <v>#REF!</v>
      </c>
      <c r="AK173" s="461" t="e">
        <f>IF(X173=1,777,0*(IF(AC173=2,77,0)*IF(AB173=3,17,0)*IF(AA174=4,77,0)*IF(#REF!=5,777,0)*IF(Y173=6,77777,0*(IF(X173=7,0,0)))))</f>
        <v>#REF!</v>
      </c>
      <c r="AL173" s="461" t="e">
        <f>IF($P$4=1,Eurojackpot!B173,0*(IF(AD173=2,77,0)*IF(AC173=3,17,0)*IF(AB173=4,77,0)*IF(AA174=5,777,0)*IF(#REF!=6,77777,0*(IF(Y173=7,0,0)))))</f>
        <v>#REF!</v>
      </c>
    </row>
    <row r="174" spans="1:38" x14ac:dyDescent="0.25">
      <c r="A174" s="44" t="s">
        <v>24</v>
      </c>
      <c r="B174" s="149">
        <f>$B$3</f>
        <v>15</v>
      </c>
      <c r="C174" s="139">
        <f>$C$3</f>
        <v>17</v>
      </c>
      <c r="D174" s="139">
        <f>$D$3</f>
        <v>27</v>
      </c>
      <c r="E174" s="139">
        <f>$E$3</f>
        <v>33</v>
      </c>
      <c r="F174" s="139">
        <f>$F$3</f>
        <v>50</v>
      </c>
      <c r="G174" s="139">
        <f>$G$3</f>
        <v>1</v>
      </c>
      <c r="H174" s="150">
        <f>$H$3</f>
        <v>2</v>
      </c>
      <c r="I174" s="8">
        <f>$I$173</f>
        <v>13</v>
      </c>
      <c r="J174" s="1">
        <f>$J$173</f>
        <v>17</v>
      </c>
      <c r="K174" s="1">
        <f>$K$173</f>
        <v>26</v>
      </c>
      <c r="L174" s="1">
        <f>$L$173</f>
        <v>49</v>
      </c>
      <c r="M174" s="1">
        <f>$M$173</f>
        <v>50</v>
      </c>
      <c r="N174" s="1">
        <f>$N$173</f>
        <v>1</v>
      </c>
      <c r="O174" s="126">
        <f>$O$173</f>
        <v>7</v>
      </c>
      <c r="P174" s="8">
        <f>COUNTIF(I174:N174,15)</f>
        <v>0</v>
      </c>
      <c r="Q174" s="1">
        <f>COUNTIF(I174:N174,17)</f>
        <v>1</v>
      </c>
      <c r="R174" s="1">
        <f>COUNTIF(I174:N174,27)</f>
        <v>0</v>
      </c>
      <c r="S174" s="1">
        <f>COUNTIF(I174:N174,33)</f>
        <v>0</v>
      </c>
      <c r="T174" s="1">
        <f>COUNTIF(I174:N174,50)</f>
        <v>1</v>
      </c>
      <c r="U174" s="1">
        <f>COUNTIF(N174:O174,1)</f>
        <v>1</v>
      </c>
      <c r="V174" s="126">
        <f>COUNTIF(O174:P174,2)</f>
        <v>0</v>
      </c>
      <c r="W174" s="160">
        <f t="shared" ref="W174:W178" si="179">SUMIF(P174:T174,1)</f>
        <v>2</v>
      </c>
      <c r="X174" s="127">
        <f>SUMIF(U174:V174,1)</f>
        <v>1</v>
      </c>
      <c r="Y174" s="457"/>
      <c r="Z174" s="491"/>
      <c r="AA174" s="483">
        <f>IF(T173=1,5,0*(IF(S173=2,77,0)*IF(R173=3,17,0)*IF(Q173=4,77,0)*IF(P173=5,777,0)*IF(O173=6,77777,0*(IF(N173=7,0,0)))))</f>
        <v>0</v>
      </c>
      <c r="AB174" s="461">
        <f t="shared" ref="AB174" si="180">IF(U173=1,5,0*(IF(T173=2,77,0)*IF(S173=3,17,0)*IF(R173=4,77,0)*IF(Q173=5,777,0)*IF(P173=6,77777,0*(IF(O173=7,0,0)))))</f>
        <v>0</v>
      </c>
      <c r="AC174" s="461">
        <f t="shared" ref="AC174" si="181">IF(V173=1,5,0*(IF(U173=2,77,0)*IF(T173=3,17,0)*IF(S173=4,77,0)*IF(R173=5,777,0)*IF(Q173=6,77777,0*(IF(P173=7,0,0)))))</f>
        <v>0</v>
      </c>
      <c r="AD174" s="461">
        <f t="shared" ref="AD174" si="182">IF(W173=1,5,0*(IF(V173=2,77,0)*IF(U173=3,17,0)*IF(T173=4,77,0)*IF(S173=5,777,0)*IF(R173=6,77777,0*(IF(Q173=7,0,0)))))</f>
        <v>0</v>
      </c>
      <c r="AE174" s="461">
        <f t="shared" ref="AE174" si="183">IF(X173=1,5,0*(IF(W173=2,77,0)*IF(V173=3,17,0)*IF(U173=4,77,0)*IF(T173=5,777,0)*IF(S173=6,77777,0*(IF(R173=7,0,0)))))</f>
        <v>0</v>
      </c>
      <c r="AF174" s="461">
        <f t="shared" ref="AF174" si="184">IF(Y173=1,5,0*(IF(X173=2,77,0)*IF(W173=3,17,0)*IF(V173=4,77,0)*IF(U173=5,777,0)*IF(T173=6,77777,0*(IF(S173=7,0,0)))))</f>
        <v>0</v>
      </c>
      <c r="AG174" s="461">
        <f t="shared" ref="AG174" si="185">IF(Z173=1,5,0*(IF(Y173=2,77,0)*IF(X173=3,17,0)*IF(W173=4,77,0)*IF(V173=5,777,0)*IF(U173=6,77777,0*(IF(T173=7,0,0)))))</f>
        <v>0</v>
      </c>
      <c r="AH174" s="461">
        <f t="shared" ref="AH174" si="186">IF(AA173=1,5,0*(IF(Z173=2,77,0)*IF(Y173=3,17,0)*IF(X173=4,77,0)*IF(W173=5,777,0)*IF(V173=6,77777,0*(IF(U173=7,0,0)))))</f>
        <v>0</v>
      </c>
      <c r="AI174" s="461">
        <f t="shared" ref="AI174" si="187">IF(AB173=1,5,0*(IF(AA173=2,77,0)*IF(Z173=3,17,0)*IF(Y173=4,77,0)*IF(X173=5,777,0)*IF(W173=6,77777,0*(IF(V173=7,0,0)))))</f>
        <v>0</v>
      </c>
      <c r="AJ174" s="461">
        <f t="shared" ref="AJ174" si="188">IF(AC173=1,5,0*(IF(AB173=2,77,0)*IF(AA173=3,17,0)*IF(Z173=4,77,0)*IF(Y173=5,777,0)*IF(X173=6,77777,0*(IF(W173=7,0,0)))))</f>
        <v>0</v>
      </c>
      <c r="AK174" s="461">
        <f t="shared" ref="AK174" si="189">IF(AD173=1,5,0*(IF(AC173=2,77,0)*IF(AB173=3,17,0)*IF(AA173=4,77,0)*IF(Z173=5,777,0)*IF(Y173=6,77777,0*(IF(X173=7,0,0)))))</f>
        <v>0</v>
      </c>
      <c r="AL174" s="461">
        <f t="shared" ref="AL174" si="190">IF(AE173=1,5,0*(IF(AD173=2,77,0)*IF(AC173=3,17,0)*IF(AB173=4,77,0)*IF(AA173=5,777,0)*IF(Z173=6,77777,0*(IF(Y173=7,0,0)))))</f>
        <v>0</v>
      </c>
    </row>
    <row r="175" spans="1:38" x14ac:dyDescent="0.25">
      <c r="A175" s="44" t="s">
        <v>25</v>
      </c>
      <c r="B175" s="149">
        <f>$B$4</f>
        <v>7</v>
      </c>
      <c r="C175" s="139">
        <f>$C$4</f>
        <v>8</v>
      </c>
      <c r="D175" s="139">
        <f>$D$4</f>
        <v>28</v>
      </c>
      <c r="E175" s="139">
        <f>$E$4</f>
        <v>34</v>
      </c>
      <c r="F175" s="139">
        <f>$F$4</f>
        <v>39</v>
      </c>
      <c r="G175" s="139">
        <f>$G$4</f>
        <v>4</v>
      </c>
      <c r="H175" s="150">
        <f>$H$4</f>
        <v>10</v>
      </c>
      <c r="I175" s="8">
        <f>$I$173</f>
        <v>13</v>
      </c>
      <c r="J175" s="1">
        <f>$J$173</f>
        <v>17</v>
      </c>
      <c r="K175" s="1">
        <f>$K$173</f>
        <v>26</v>
      </c>
      <c r="L175" s="1">
        <f>$L$173</f>
        <v>49</v>
      </c>
      <c r="M175" s="1">
        <f>$M$173</f>
        <v>50</v>
      </c>
      <c r="N175" s="1">
        <f>$N$173</f>
        <v>1</v>
      </c>
      <c r="O175" s="126">
        <f>$O$173</f>
        <v>7</v>
      </c>
      <c r="P175" s="8">
        <f>COUNTIF(I175:N175,7)</f>
        <v>0</v>
      </c>
      <c r="Q175" s="1">
        <f t="shared" ref="Q175" si="191">COUNTIF(I175:N175,8)</f>
        <v>0</v>
      </c>
      <c r="R175" s="1">
        <f>COUNTIF(I175:N175,28)</f>
        <v>0</v>
      </c>
      <c r="S175" s="1">
        <f>COUNTIF(I175:N175,34)</f>
        <v>0</v>
      </c>
      <c r="T175" s="1">
        <f>COUNTIF(I175:N175,39)</f>
        <v>0</v>
      </c>
      <c r="U175" s="1">
        <f t="shared" ref="U175:U176" si="192">COUNTIF(N175:O175,4)</f>
        <v>0</v>
      </c>
      <c r="V175" s="126">
        <f>COUNTIF(O175:P175,10)</f>
        <v>0</v>
      </c>
      <c r="W175" s="160">
        <f t="shared" si="179"/>
        <v>0</v>
      </c>
      <c r="X175" s="127">
        <f>SUMIF(U175:V175,1)</f>
        <v>0</v>
      </c>
      <c r="Y175" s="457"/>
      <c r="Z175" s="491"/>
      <c r="AA175" s="483">
        <f>IF(T175=1,5,0*(IF(S175=2,77,0)*IF(R175=3,17,0)*IF(Q175=4,77,0)*IF(P175=5,777,0)*IF(O175=6,77777,0*(IF(N175=7,0,0)))))</f>
        <v>0</v>
      </c>
      <c r="AB175" s="461">
        <f>IF(S175=1,17,0*(IF(T175=2,77,0)*IF(S175=3,17,0)*IF(R175=4,77,0)*IF(Q175=5,777,0)*IF(P175=6,77777,0*(IF(O175=7,0,0)))))</f>
        <v>0</v>
      </c>
      <c r="AC175" s="461">
        <f>IF(R175=1,77,0*(IF(U175=2,77,0)*IF(T175=3,17,0)*IF(S175=4,77,0)*IF(R175=5,777,0)*IF(Q175=6,77777,0*(IF(P175=7,0,0)))))</f>
        <v>0</v>
      </c>
      <c r="AD175" s="461">
        <f>IF(Q175=1,777,0*(IF(V175=2,77,0)*IF(U175=3,17,0)*IF(T175=4,77,0)*IF(S175=5,777,0)*IF(R175=6,77777,0*(IF(Q175=7,0,0)))))</f>
        <v>0</v>
      </c>
      <c r="AE175" s="461">
        <f>IF(P175=1,7777,0*(IF(W175=2,77,0)*IF(V175=3,17,0)*IF(U175=4,77,0)*IF(T175=5,777,0)*IF(S175=6,77777,0*(IF(R175=7,0,0)))))</f>
        <v>0</v>
      </c>
      <c r="AF175" s="461">
        <f>IF(O175=1,77777,0*(IF(X175=2,77,0)*IF(W175=3,17,0)*IF(V175=4,77,0)*IF(U175=5,777,0)*IF(T175=6,77777,0*(IF(S175=7,0,0)))))</f>
        <v>0</v>
      </c>
      <c r="AG175" s="464">
        <f>IF(N175=1,Y175,0*(IF(T175=2,5,0)*IF(S175=3,17,0)*IF(R175=4,77,0)*IF(Q175=5,777,0)*IF(P175=6,7777,0*(IF(O175=6,77777,0)))))</f>
        <v>0</v>
      </c>
      <c r="AH175" s="461" t="e">
        <f>IF(AA175=1,5,0*(IF(#REF!=2,77,0)*IF(Y175=3,17,0)*IF(X175=4,77,0)*IF(W175=5,777,0)*IF(V175=6,77777,0*(IF(U175=7,0,0)))))</f>
        <v>#REF!</v>
      </c>
      <c r="AI175" s="461" t="e">
        <f>IF(#REF!=1,17,0*(IF(AA175=2,77,0)*IF(#REF!=3,17,0)*IF(Y175=4,77,0)*IF(X175=5,777,0)*IF(W175=6,77777,0*(IF(V175=7,0,0)))))</f>
        <v>#REF!</v>
      </c>
      <c r="AJ175" s="461" t="e">
        <f>IF(Y175=1,77,0*(IF(AB175=2,77,0)*IF(AA175=3,17,0)*IF(#REF!=4,77,0)*IF(Y175=5,777,0)*IF(X175=6,77777,0*(IF(W175=7,0,0)))))</f>
        <v>#REF!</v>
      </c>
      <c r="AK175" s="461" t="e">
        <f>IF(X175=1,777,0*(IF(AC175=2,77,0)*IF(AB175=3,17,0)*IF(AA175=4,77,0)*IF(#REF!=5,777,0)*IF(Y175=6,77777,0*(IF(X175=7,0,0)))))</f>
        <v>#REF!</v>
      </c>
      <c r="AL175" s="461" t="e">
        <f>IF($P$4=1,Eurojackpot!B175,0*(IF(AD175=2,77,0)*IF(AC175=3,17,0)*IF(AB175=4,77,0)*IF(AA175=5,777,0)*IF(#REF!=6,77777,0*(IF(Y175=7,0,0)))))</f>
        <v>#REF!</v>
      </c>
    </row>
    <row r="176" spans="1:38" x14ac:dyDescent="0.25">
      <c r="A176" s="44" t="s">
        <v>26</v>
      </c>
      <c r="B176" s="149">
        <f>$B$5</f>
        <v>1</v>
      </c>
      <c r="C176" s="139">
        <f>$C$5</f>
        <v>6</v>
      </c>
      <c r="D176" s="139">
        <f>$D$5</f>
        <v>19</v>
      </c>
      <c r="E176" s="139">
        <f>$E$5</f>
        <v>38</v>
      </c>
      <c r="F176" s="139">
        <f>$F$5</f>
        <v>40</v>
      </c>
      <c r="G176" s="139">
        <f>$G$5</f>
        <v>4</v>
      </c>
      <c r="H176" s="150">
        <f>$H$5</f>
        <v>5</v>
      </c>
      <c r="I176" s="8">
        <f>$I$173</f>
        <v>13</v>
      </c>
      <c r="J176" s="1">
        <f>$J$173</f>
        <v>17</v>
      </c>
      <c r="K176" s="1">
        <f>$K$173</f>
        <v>26</v>
      </c>
      <c r="L176" s="1">
        <f>$L$173</f>
        <v>49</v>
      </c>
      <c r="M176" s="1">
        <f>$M$173</f>
        <v>50</v>
      </c>
      <c r="N176" s="1">
        <f>$N$173</f>
        <v>1</v>
      </c>
      <c r="O176" s="126">
        <f>$O$173</f>
        <v>7</v>
      </c>
      <c r="P176" s="8">
        <f>COUNTIF(I176:N176,1)</f>
        <v>1</v>
      </c>
      <c r="Q176" s="1">
        <f>COUNTIF(I176:N176,6)</f>
        <v>0</v>
      </c>
      <c r="R176" s="1">
        <f>COUNTIF(I176:N176,19)</f>
        <v>0</v>
      </c>
      <c r="S176" s="1">
        <f>COUNTIF(I176:N176,38)</f>
        <v>0</v>
      </c>
      <c r="T176" s="1">
        <f>COUNTIF(I176:N176,40)</f>
        <v>0</v>
      </c>
      <c r="U176" s="1">
        <f t="shared" si="192"/>
        <v>0</v>
      </c>
      <c r="V176" s="126">
        <f>COUNTIF(O176:P176,5)</f>
        <v>0</v>
      </c>
      <c r="W176" s="160">
        <f t="shared" si="179"/>
        <v>1</v>
      </c>
      <c r="X176" s="127">
        <f>SUMIF(U176:V176,1)</f>
        <v>0</v>
      </c>
      <c r="Y176" s="457"/>
      <c r="Z176" s="491"/>
      <c r="AA176" s="483">
        <f>IF(T177=1,5,0*(IF(S177=2,77,0)*IF(R177=3,17,0)*IF(Q177=4,77,0)*IF(P177=5,777,0)*IF(O177=6,77777,0*(IF(N177=7,0,0)))))</f>
        <v>0</v>
      </c>
      <c r="AB176" s="461">
        <f>IF(S177=1,17,0*(IF(T177=2,77,0)*IF(S177=3,17,0)*IF(R177=4,77,0)*IF(Q177=5,777,0)*IF(P177=6,77777,0*(IF(O177=7,0,0)))))</f>
        <v>0</v>
      </c>
      <c r="AC176" s="461">
        <f>IF(R177=1,77,0*(IF(U177=2,77,0)*IF(T177=3,17,0)*IF(S177=4,77,0)*IF(R177=5,777,0)*IF(Q177=6,77777,0*(IF(P177=7,0,0)))))</f>
        <v>77</v>
      </c>
      <c r="AD176" s="461">
        <f>IF(Q177=1,777,0*(IF(V177=2,77,0)*IF(U177=3,17,0)*IF(T177=4,77,0)*IF(S177=5,777,0)*IF(R177=6,77777,0*(IF(Q177=7,0,0)))))</f>
        <v>0</v>
      </c>
      <c r="AE176" s="461">
        <f>IF(P177=1,7777,0*(IF(W177=2,77,0)*IF(V177=3,17,0)*IF(U177=4,77,0)*IF(T177=5,777,0)*IF(S177=6,77777,0*(IF(R177=7,0,0)))))</f>
        <v>0</v>
      </c>
      <c r="AF176" s="461">
        <f>IF(O177=1,77777,0*(IF(X177=2,77,0)*IF(W177=3,17,0)*IF(V177=4,77,0)*IF(U177=5,777,0)*IF(T177=6,77777,0*(IF(S177=7,0,0)))))</f>
        <v>0</v>
      </c>
      <c r="AG176" s="464">
        <f>IF(N177=1,Y177,0*(IF(T177=2,5,0)*IF(S177=3,17,0)*IF(R177=4,77,0)*IF(Q177=5,777,0)*IF(P177=6,7777,0*(IF(O177=6,77777,0)))))</f>
        <v>0</v>
      </c>
      <c r="AH176" s="461" t="e">
        <f>IF(AA176=1,5,0*(IF(#REF!=2,77,0)*IF(Y177=3,17,0)*IF(X177=4,77,0)*IF(W177=5,777,0)*IF(V177=6,77777,0*(IF(U177=7,0,0)))))</f>
        <v>#REF!</v>
      </c>
      <c r="AI176" s="461" t="e">
        <f>IF(#REF!=1,17,0*(IF(AA176=2,77,0)*IF(#REF!=3,17,0)*IF(Y177=4,77,0)*IF(X177=5,777,0)*IF(W177=6,77777,0*(IF(V177=7,0,0)))))</f>
        <v>#REF!</v>
      </c>
      <c r="AJ176" s="461" t="e">
        <f>IF(Y177=1,77,0*(IF(AB176=2,77,0)*IF(AA176=3,17,0)*IF(#REF!=4,77,0)*IF(Y177=5,777,0)*IF(X177=6,77777,0*(IF(W177=7,0,0)))))</f>
        <v>#REF!</v>
      </c>
      <c r="AK176" s="461" t="e">
        <f>IF(X177=1,777,0*(IF(AC176=2,77,0)*IF(AB176=3,17,0)*IF(AA176=4,77,0)*IF(#REF!=5,777,0)*IF(Y177=6,77777,0*(IF(X177=7,0,0)))))</f>
        <v>#REF!</v>
      </c>
      <c r="AL176" s="461" t="e">
        <f>IF($P$4=1,Eurojackpot!B176,0*(IF(AD176=2,77,0)*IF(AC176=3,17,0)*IF(AB176=4,77,0)*IF(AA176=5,777,0)*IF(#REF!=6,77777,0*(IF(Y176=7,0,0)))))</f>
        <v>#REF!</v>
      </c>
    </row>
    <row r="177" spans="1:38" x14ac:dyDescent="0.25">
      <c r="A177" s="44" t="s">
        <v>27</v>
      </c>
      <c r="B177" s="149">
        <f>$B$6</f>
        <v>10</v>
      </c>
      <c r="C177" s="139">
        <f>$C$6</f>
        <v>25</v>
      </c>
      <c r="D177" s="139">
        <f>$D$6</f>
        <v>26</v>
      </c>
      <c r="E177" s="139">
        <f>$E$6</f>
        <v>29</v>
      </c>
      <c r="F177" s="139">
        <f>$F$6</f>
        <v>35</v>
      </c>
      <c r="G177" s="139">
        <f>$G$6</f>
        <v>6</v>
      </c>
      <c r="H177" s="150">
        <f>$H$6</f>
        <v>9</v>
      </c>
      <c r="I177" s="8">
        <f>$I$173</f>
        <v>13</v>
      </c>
      <c r="J177" s="1">
        <f>$J$173</f>
        <v>17</v>
      </c>
      <c r="K177" s="1">
        <f>$K$173</f>
        <v>26</v>
      </c>
      <c r="L177" s="1">
        <f>$L$173</f>
        <v>49</v>
      </c>
      <c r="M177" s="1">
        <f>$M$173</f>
        <v>50</v>
      </c>
      <c r="N177" s="1">
        <f>$N$173</f>
        <v>1</v>
      </c>
      <c r="O177" s="126">
        <f>$O$173</f>
        <v>7</v>
      </c>
      <c r="P177" s="8">
        <f>COUNTIF(I177:N177,10)</f>
        <v>0</v>
      </c>
      <c r="Q177" s="1">
        <f>COUNTIF(I177:N177,25)</f>
        <v>0</v>
      </c>
      <c r="R177" s="1">
        <f>COUNTIF(I177:N177,26)</f>
        <v>1</v>
      </c>
      <c r="S177" s="1">
        <f>COUNTIF(I177:N177,29)</f>
        <v>0</v>
      </c>
      <c r="T177" s="1">
        <f>COUNTIF(I177:N177,35)</f>
        <v>0</v>
      </c>
      <c r="U177" s="1">
        <f>COUNTIF(N177:O177,6)</f>
        <v>0</v>
      </c>
      <c r="V177" s="126">
        <f>COUNTIF(O177:P177,9)</f>
        <v>0</v>
      </c>
      <c r="W177" s="160">
        <f t="shared" si="179"/>
        <v>1</v>
      </c>
      <c r="X177" s="127">
        <f>SUMIF(U177:V177,1)</f>
        <v>0</v>
      </c>
      <c r="Y177" s="457"/>
      <c r="Z177" s="491"/>
      <c r="AA177" s="483" t="e">
        <f>IF(#REF!=1,5,0*(IF(#REF!=2,77,0)*IF(#REF!=3,17,0)*IF(#REF!=4,77,0)*IF(#REF!=5,777,0)*IF(#REF!=6,77777,0*(IF(#REF!=7,0,0)))))</f>
        <v>#REF!</v>
      </c>
      <c r="AB177" s="461" t="e">
        <f>IF(#REF!=1,17,0*(IF(#REF!=2,77,0)*IF(#REF!=3,17,0)*IF(#REF!=4,77,0)*IF(#REF!=5,777,0)*IF(#REF!=6,77777,0*(IF(#REF!=7,0,0)))))</f>
        <v>#REF!</v>
      </c>
      <c r="AC177" s="461" t="e">
        <f>IF(#REF!=1,77,0*(IF(#REF!=2,77,0)*IF(#REF!=3,17,0)*IF(#REF!=4,77,0)*IF(#REF!=5,777,0)*IF(#REF!=6,77777,0*(IF(#REF!=7,0,0)))))</f>
        <v>#REF!</v>
      </c>
      <c r="AD177" s="461" t="e">
        <f>IF(#REF!=1,777,0*(IF(#REF!=2,77,0)*IF(#REF!=3,17,0)*IF(#REF!=4,77,0)*IF(#REF!=5,777,0)*IF(#REF!=6,77777,0*(IF(#REF!=7,0,0)))))</f>
        <v>#REF!</v>
      </c>
      <c r="AE177" s="461" t="e">
        <f>IF(#REF!=1,7777,0*(IF(#REF!=2,77,0)*IF(#REF!=3,17,0)*IF(#REF!=4,77,0)*IF(#REF!=5,777,0)*IF(#REF!=6,77777,0*(IF(#REF!=7,0,0)))))</f>
        <v>#REF!</v>
      </c>
      <c r="AF177" s="461" t="e">
        <f>IF(#REF!=1,77777,0*(IF(#REF!=2,77,0)*IF(#REF!=3,17,0)*IF(#REF!=4,77,0)*IF(#REF!=5,777,0)*IF(#REF!=6,77777,0*(IF(#REF!=7,0,0)))))</f>
        <v>#REF!</v>
      </c>
      <c r="AG177" s="464" t="e">
        <f>IF(#REF!=1,#REF!,0*(IF(#REF!=2,5,0)*IF(#REF!=3,17,0)*IF(#REF!=4,77,0)*IF(#REF!=5,777,0)*IF(#REF!=6,7777,0*(IF(#REF!=6,77777,0)))))</f>
        <v>#REF!</v>
      </c>
      <c r="AH177" s="461" t="e">
        <f>IF(AA177=1,5,0*(IF(#REF!=2,77,0)*IF(#REF!=3,17,0)*IF(#REF!=4,77,0)*IF(#REF!=5,777,0)*IF(#REF!=6,77777,0*(IF(#REF!=7,0,0)))))</f>
        <v>#REF!</v>
      </c>
      <c r="AI177" s="461" t="e">
        <f>IF(#REF!=1,17,0*(IF(AA177=2,77,0)*IF(#REF!=3,17,0)*IF(#REF!=4,77,0)*IF(#REF!=5,777,0)*IF(#REF!=6,77777,0*(IF(#REF!=7,0,0)))))</f>
        <v>#REF!</v>
      </c>
      <c r="AJ177" s="461" t="e">
        <f>IF(#REF!=1,77,0*(IF(AB177=2,77,0)*IF(AA177=3,17,0)*IF(#REF!=4,77,0)*IF(#REF!=5,777,0)*IF(#REF!=6,77777,0*(IF(#REF!=7,0,0)))))</f>
        <v>#REF!</v>
      </c>
      <c r="AK177" s="461" t="e">
        <f>IF(#REF!=1,777,0*(IF(AC177=2,77,0)*IF(AB177=3,17,0)*IF(AA177=4,77,0)*IF(#REF!=5,777,0)*IF(#REF!=6,77777,0*(IF(#REF!=7,0,0)))))</f>
        <v>#REF!</v>
      </c>
      <c r="AL177" s="461" t="e">
        <f>IF($P$4=1,Eurojackpot!B177,0*(IF(AD177=2,77,0)*IF(AC177=3,17,0)*IF(AB177=4,77,0)*IF(AA177=5,777,0)*IF(#REF!=6,77777,0*(IF(Y177=7,0,0)))))</f>
        <v>#REF!</v>
      </c>
    </row>
    <row r="178" spans="1:38" ht="15.75" thickBot="1" x14ac:dyDescent="0.3">
      <c r="A178" s="44" t="s">
        <v>28</v>
      </c>
      <c r="B178" s="149">
        <f>$B$7</f>
        <v>8</v>
      </c>
      <c r="C178" s="139">
        <f>$C$7</f>
        <v>33</v>
      </c>
      <c r="D178" s="139">
        <f>$D$7</f>
        <v>35</v>
      </c>
      <c r="E178" s="139">
        <f>$E$7</f>
        <v>36</v>
      </c>
      <c r="F178" s="139">
        <f>$F$7</f>
        <v>37</v>
      </c>
      <c r="G178" s="139">
        <f>$G$7</f>
        <v>3</v>
      </c>
      <c r="H178" s="150">
        <f>$H$7</f>
        <v>7</v>
      </c>
      <c r="I178" s="8">
        <f>$I$173</f>
        <v>13</v>
      </c>
      <c r="J178" s="1">
        <f>$J$173</f>
        <v>17</v>
      </c>
      <c r="K178" s="1">
        <f>$K$173</f>
        <v>26</v>
      </c>
      <c r="L178" s="1">
        <f>$L$173</f>
        <v>49</v>
      </c>
      <c r="M178" s="1">
        <f>$M$173</f>
        <v>50</v>
      </c>
      <c r="N178" s="1">
        <f>$N$173</f>
        <v>1</v>
      </c>
      <c r="O178" s="126">
        <f>$O$173</f>
        <v>7</v>
      </c>
      <c r="P178" s="8">
        <f>COUNTIF(I178:N178,8)</f>
        <v>0</v>
      </c>
      <c r="Q178" s="1">
        <f>COUNTIF(I178:N178,33)</f>
        <v>0</v>
      </c>
      <c r="R178" s="1">
        <f>COUNTIF(I178:N178,35)</f>
        <v>0</v>
      </c>
      <c r="S178" s="1">
        <f>COUNTIF(I178:N178,36)</f>
        <v>0</v>
      </c>
      <c r="T178" s="1">
        <f>COUNTIF(I178:N178,37)</f>
        <v>0</v>
      </c>
      <c r="U178" s="1">
        <f>COUNTIF(N178:O178,3)</f>
        <v>0</v>
      </c>
      <c r="V178" s="126">
        <f>COUNTIF(O178:P178,7)</f>
        <v>1</v>
      </c>
      <c r="W178" s="160">
        <f t="shared" si="179"/>
        <v>0</v>
      </c>
      <c r="X178" s="127">
        <f>SUMIF(U178:V178,1)</f>
        <v>1</v>
      </c>
      <c r="Y178" s="132"/>
      <c r="Z178" s="491"/>
      <c r="AA178" s="485" t="e">
        <f>IF(#REF!=1,5,0*(IF(#REF!=2,77,0)*IF(#REF!=3,17,0)*IF(#REF!=4,77,0)*IF(#REF!=5,777,0)*IF(#REF!=6,77777,0*(IF(#REF!=7,0,0)))))</f>
        <v>#REF!</v>
      </c>
      <c r="AB178" s="463" t="e">
        <f>IF(#REF!=1,17,0*(IF(#REF!=2,77,0)*IF(#REF!=3,17,0)*IF(#REF!=4,77,0)*IF(#REF!=5,777,0)*IF(#REF!=6,77777,0*(IF(#REF!=7,0,0)))))</f>
        <v>#REF!</v>
      </c>
      <c r="AC178" s="463" t="e">
        <f>IF(#REF!=1,77,0*(IF(#REF!=2,77,0)*IF(#REF!=3,17,0)*IF(#REF!=4,77,0)*IF(#REF!=5,777,0)*IF(#REF!=6,77777,0*(IF(#REF!=7,0,0)))))</f>
        <v>#REF!</v>
      </c>
      <c r="AD178" s="463" t="e">
        <f>IF(#REF!=1,777,0*(IF(#REF!=2,77,0)*IF(#REF!=3,17,0)*IF(#REF!=4,77,0)*IF(#REF!=5,777,0)*IF(#REF!=6,77777,0*(IF(#REF!=7,0,0)))))</f>
        <v>#REF!</v>
      </c>
      <c r="AE178" s="463" t="e">
        <f>IF(#REF!=1,7777,0*(IF(#REF!=2,77,0)*IF(#REF!=3,17,0)*IF(#REF!=4,77,0)*IF(#REF!=5,777,0)*IF(#REF!=6,77777,0*(IF(#REF!=7,0,0)))))</f>
        <v>#REF!</v>
      </c>
      <c r="AF178" s="463" t="e">
        <f>IF(#REF!=1,77777,0*(IF(#REF!=2,77,0)*IF(#REF!=3,17,0)*IF(#REF!=4,77,0)*IF(#REF!=5,777,0)*IF(#REF!=6,77777,0*(IF(#REF!=7,0,0)))))</f>
        <v>#REF!</v>
      </c>
      <c r="AG178" s="465" t="e">
        <f>IF(#REF!=1,#REF!,0*(IF(#REF!=2,5,0)*IF(#REF!=3,17,0)*IF(#REF!=4,77,0)*IF(#REF!=5,777,0)*IF(#REF!=6,7777,0*(IF(#REF!=6,77777,0)))))</f>
        <v>#REF!</v>
      </c>
      <c r="AH178" s="463" t="e">
        <f>IF(AA178=1,5,0*(IF(#REF!=2,77,0)*IF(#REF!=3,17,0)*IF(#REF!=4,77,0)*IF(#REF!=5,777,0)*IF(#REF!=6,77777,0*(IF(#REF!=7,0,0)))))</f>
        <v>#REF!</v>
      </c>
      <c r="AI178" s="463" t="e">
        <f>IF(#REF!=1,17,0*(IF(AA178=2,77,0)*IF(#REF!=3,17,0)*IF(#REF!=4,77,0)*IF(#REF!=5,777,0)*IF(#REF!=6,77777,0*(IF(#REF!=7,0,0)))))</f>
        <v>#REF!</v>
      </c>
      <c r="AJ178" s="463" t="e">
        <f>IF(#REF!=1,77,0*(IF(AB178=2,77,0)*IF(AA178=3,17,0)*IF(#REF!=4,77,0)*IF(#REF!=5,777,0)*IF(#REF!=6,77777,0*(IF(#REF!=7,0,0)))))</f>
        <v>#REF!</v>
      </c>
      <c r="AK178" s="463" t="e">
        <f>IF(#REF!=1,777,0*(IF(AC178=2,77,0)*IF(AB178=3,17,0)*IF(AA178=4,77,0)*IF(#REF!=5,777,0)*IF(#REF!=6,77777,0*(IF(#REF!=7,0,0)))))</f>
        <v>#REF!</v>
      </c>
      <c r="AL178" s="461" t="e">
        <f>IF($P$4=1,Eurojackpot!B178,0*(IF(AD178=2,77,0)*IF(AC178=3,17,0)*IF(AB178=4,77,0)*IF(AA178=5,777,0)*IF(#REF!=6,77777,0*(IF(Y178=7,0,0)))))</f>
        <v>#REF!</v>
      </c>
    </row>
    <row r="179" spans="1:38" ht="15.75" thickBot="1" x14ac:dyDescent="0.3">
      <c r="A179" s="81">
        <v>44358</v>
      </c>
      <c r="B179" s="361" t="s">
        <v>0</v>
      </c>
      <c r="C179" s="340"/>
      <c r="D179" s="340"/>
      <c r="E179" s="340"/>
      <c r="F179" s="340"/>
      <c r="G179" s="340"/>
      <c r="H179" s="346"/>
      <c r="I179" s="361" t="s">
        <v>1</v>
      </c>
      <c r="J179" s="340"/>
      <c r="K179" s="340"/>
      <c r="L179" s="340"/>
      <c r="M179" s="340"/>
      <c r="N179" s="340"/>
      <c r="O179" s="346"/>
      <c r="P179" s="361" t="s">
        <v>2</v>
      </c>
      <c r="Q179" s="340"/>
      <c r="R179" s="340"/>
      <c r="S179" s="340"/>
      <c r="T179" s="340"/>
      <c r="U179" s="340"/>
      <c r="V179" s="346"/>
      <c r="W179" s="71" t="s">
        <v>9</v>
      </c>
      <c r="X179" s="124" t="s">
        <v>3</v>
      </c>
      <c r="Y179" s="458" t="s">
        <v>4</v>
      </c>
      <c r="Z179" s="491"/>
      <c r="AA179" s="482" t="s">
        <v>166</v>
      </c>
      <c r="AB179" s="460" t="s">
        <v>167</v>
      </c>
      <c r="AC179" s="460" t="s">
        <v>168</v>
      </c>
      <c r="AD179" s="460" t="s">
        <v>169</v>
      </c>
      <c r="AE179" s="460" t="s">
        <v>170</v>
      </c>
      <c r="AF179" s="460" t="s">
        <v>171</v>
      </c>
      <c r="AG179" s="460" t="s">
        <v>172</v>
      </c>
      <c r="AH179" s="460" t="s">
        <v>173</v>
      </c>
      <c r="AI179" s="460" t="s">
        <v>174</v>
      </c>
      <c r="AJ179" s="460" t="s">
        <v>175</v>
      </c>
      <c r="AK179" s="460" t="s">
        <v>176</v>
      </c>
      <c r="AL179" s="460" t="s">
        <v>177</v>
      </c>
    </row>
    <row r="180" spans="1:38" x14ac:dyDescent="0.25">
      <c r="A180" s="44" t="s">
        <v>23</v>
      </c>
      <c r="B180" s="146">
        <f>$B$2</f>
        <v>3</v>
      </c>
      <c r="C180" s="147">
        <f>$C$2</f>
        <v>6</v>
      </c>
      <c r="D180" s="147">
        <f>$D$2</f>
        <v>15</v>
      </c>
      <c r="E180" s="147">
        <f>$E$2</f>
        <v>20</v>
      </c>
      <c r="F180" s="147">
        <f>$F$2</f>
        <v>22</v>
      </c>
      <c r="G180" s="147">
        <f>$G$2</f>
        <v>4</v>
      </c>
      <c r="H180" s="148">
        <f>$H$2</f>
        <v>8</v>
      </c>
      <c r="I180" s="291">
        <v>8</v>
      </c>
      <c r="J180" s="292">
        <v>20</v>
      </c>
      <c r="K180" s="292">
        <v>23</v>
      </c>
      <c r="L180" s="292">
        <v>48</v>
      </c>
      <c r="M180" s="292">
        <v>50</v>
      </c>
      <c r="N180" s="292">
        <v>8</v>
      </c>
      <c r="O180" s="142">
        <v>9</v>
      </c>
      <c r="P180" s="291">
        <f>COUNTIF(I180:N180,3)</f>
        <v>0</v>
      </c>
      <c r="Q180" s="292">
        <f>COUNTIF(I180:N180,6)</f>
        <v>0</v>
      </c>
      <c r="R180" s="292">
        <f>COUNTIF(I180:N180,15)</f>
        <v>0</v>
      </c>
      <c r="S180" s="292">
        <f>COUNTIF(I180:N180,20)</f>
        <v>1</v>
      </c>
      <c r="T180" s="292">
        <f>COUNTIF(I180:N180,22)</f>
        <v>0</v>
      </c>
      <c r="U180" s="292">
        <f>COUNTIF(N180:O180,4)</f>
        <v>0</v>
      </c>
      <c r="V180" s="142">
        <f>COUNTIF(O180:P180,8)</f>
        <v>0</v>
      </c>
      <c r="W180" s="160">
        <f>SUMIF(P180:T180,1)</f>
        <v>1</v>
      </c>
      <c r="X180" s="127">
        <f>SUMIF(U180:V180,1)</f>
        <v>0</v>
      </c>
      <c r="Y180" s="457"/>
      <c r="Z180" s="491"/>
      <c r="AA180" s="483">
        <f>IF(T179=1,5,0*(IF(S179=2,77,0)*IF(R179=3,17,0)*IF(Q179=4,77,0)*IF(P179=5,777,0)*IF(O179=6,77777,0*(IF(N179=7,0,0)))))</f>
        <v>0</v>
      </c>
      <c r="AB180" s="461">
        <f>IF(S180=1,17,0*(IF(T180=2,77,0)*IF(S180=3,17,0)*IF(R180=4,77,0)*IF(Q180=5,777,0)*IF(P180=6,77777,0*(IF(O180=7,0,0)))))</f>
        <v>17</v>
      </c>
      <c r="AC180" s="461">
        <f>IF(R180=1,77,0*(IF(U180=2,77,0)*IF(T180=3,17,0)*IF(S180=4,77,0)*IF(R180=5,777,0)*IF(Q180=6,77777,0*(IF(P180=7,0,0)))))</f>
        <v>0</v>
      </c>
      <c r="AD180" s="461">
        <f>IF(Q180=1,777,0*(IF(V180=2,77,0)*IF(U180=3,17,0)*IF(T180=4,77,0)*IF(S180=5,777,0)*IF(R180=6,77777,0*(IF(Q180=7,0,0)))))</f>
        <v>0</v>
      </c>
      <c r="AE180" s="461">
        <f>IF(P180=1,7777,0*(IF(W180=2,77,0)*IF(V180=3,17,0)*IF(U180=4,77,0)*IF(T180=5,777,0)*IF(S180=6,77777,0*(IF(R180=7,0,0)))))</f>
        <v>0</v>
      </c>
      <c r="AF180" s="461">
        <f>IF(O180=1,77777,0*(IF(X180=2,77,0)*IF(W180=3,17,0)*IF(V180=4,77,0)*IF(U180=5,777,0)*IF(T180=6,77777,0*(IF(S180=7,0,0)))))</f>
        <v>0</v>
      </c>
      <c r="AG180" s="464">
        <f>IF(N180=1,Y180,0*(IF(T180=2,5,0)*IF(S180=3,17,0)*IF(R180=4,77,0)*IF(Q180=5,777,0)*IF(P180=6,7777,0*(IF(O180=6,77777,0)))))</f>
        <v>0</v>
      </c>
      <c r="AH180" s="461" t="e">
        <f>IF(AA181=1,5,0*(IF(#REF!=2,77,0)*IF(Y180=3,17,0)*IF(X180=4,77,0)*IF(W180=5,777,0)*IF(V180=6,77777,0*(IF(U180=7,0,0)))))</f>
        <v>#REF!</v>
      </c>
      <c r="AI180" s="461" t="e">
        <f>IF(#REF!=1,17,0*(IF(AA181=2,77,0)*IF(#REF!=3,17,0)*IF(Y180=4,77,0)*IF(X180=5,777,0)*IF(W180=6,77777,0*(IF(V180=7,0,0)))))</f>
        <v>#REF!</v>
      </c>
      <c r="AJ180" s="461" t="e">
        <f>IF(Y180=1,77,0*(IF(AB180=2,77,0)*IF(AA181=3,17,0)*IF(#REF!=4,77,0)*IF(Y180=5,777,0)*IF(X180=6,77777,0*(IF(W180=7,0,0)))))</f>
        <v>#REF!</v>
      </c>
      <c r="AK180" s="461" t="e">
        <f>IF(X180=1,777,0*(IF(AC180=2,77,0)*IF(AB180=3,17,0)*IF(AA181=4,77,0)*IF(#REF!=5,777,0)*IF(Y180=6,77777,0*(IF(X180=7,0,0)))))</f>
        <v>#REF!</v>
      </c>
      <c r="AL180" s="461" t="e">
        <f>IF($P$4=1,Eurojackpot!B180,0*(IF(AD180=2,77,0)*IF(AC180=3,17,0)*IF(AB180=4,77,0)*IF(AA181=5,777,0)*IF(#REF!=6,77777,0*(IF(Y180=7,0,0)))))</f>
        <v>#REF!</v>
      </c>
    </row>
    <row r="181" spans="1:38" x14ac:dyDescent="0.25">
      <c r="A181" s="44" t="s">
        <v>24</v>
      </c>
      <c r="B181" s="149">
        <f>$B$3</f>
        <v>15</v>
      </c>
      <c r="C181" s="139">
        <f>$C$3</f>
        <v>17</v>
      </c>
      <c r="D181" s="139">
        <f>$D$3</f>
        <v>27</v>
      </c>
      <c r="E181" s="139">
        <f>$E$3</f>
        <v>33</v>
      </c>
      <c r="F181" s="139">
        <f>$F$3</f>
        <v>50</v>
      </c>
      <c r="G181" s="139">
        <f>$G$3</f>
        <v>1</v>
      </c>
      <c r="H181" s="150">
        <f>$H$3</f>
        <v>2</v>
      </c>
      <c r="I181" s="8">
        <f>$I$180</f>
        <v>8</v>
      </c>
      <c r="J181" s="1">
        <f>$J$180</f>
        <v>20</v>
      </c>
      <c r="K181" s="1">
        <f>$K$180</f>
        <v>23</v>
      </c>
      <c r="L181" s="1">
        <f>$L$180</f>
        <v>48</v>
      </c>
      <c r="M181" s="1">
        <f>$M$180</f>
        <v>50</v>
      </c>
      <c r="N181" s="1">
        <f>$N$180</f>
        <v>8</v>
      </c>
      <c r="O181" s="126">
        <f>$O$180</f>
        <v>9</v>
      </c>
      <c r="P181" s="8">
        <f>COUNTIF(I181:N181,15)</f>
        <v>0</v>
      </c>
      <c r="Q181" s="1">
        <f>COUNTIF(I181:N181,17)</f>
        <v>0</v>
      </c>
      <c r="R181" s="1">
        <f>COUNTIF(I181:N181,27)</f>
        <v>0</v>
      </c>
      <c r="S181" s="1">
        <f>COUNTIF(I181:N181,33)</f>
        <v>0</v>
      </c>
      <c r="T181" s="1">
        <f>COUNTIF(I181:N181,50)</f>
        <v>1</v>
      </c>
      <c r="U181" s="1">
        <f>COUNTIF(N181:O181,1)</f>
        <v>0</v>
      </c>
      <c r="V181" s="126">
        <f>COUNTIF(O181:P181,2)</f>
        <v>0</v>
      </c>
      <c r="W181" s="160">
        <f t="shared" ref="W181:W185" si="193">SUMIF(P181:T181,1)</f>
        <v>1</v>
      </c>
      <c r="X181" s="127">
        <f>SUMIF(U181:V181,1)</f>
        <v>0</v>
      </c>
      <c r="Y181" s="457"/>
      <c r="Z181" s="491"/>
      <c r="AA181" s="483">
        <f>IF(T180=1,5,0*(IF(S180=2,77,0)*IF(R180=3,17,0)*IF(Q180=4,77,0)*IF(P180=5,777,0)*IF(O180=6,77777,0*(IF(N180=7,0,0)))))</f>
        <v>0</v>
      </c>
      <c r="AB181" s="461">
        <f t="shared" ref="AB181" si="194">IF(U180=1,5,0*(IF(T180=2,77,0)*IF(S180=3,17,0)*IF(R180=4,77,0)*IF(Q180=5,777,0)*IF(P180=6,77777,0*(IF(O180=7,0,0)))))</f>
        <v>0</v>
      </c>
      <c r="AC181" s="461">
        <f t="shared" ref="AC181" si="195">IF(V180=1,5,0*(IF(U180=2,77,0)*IF(T180=3,17,0)*IF(S180=4,77,0)*IF(R180=5,777,0)*IF(Q180=6,77777,0*(IF(P180=7,0,0)))))</f>
        <v>0</v>
      </c>
      <c r="AD181" s="461">
        <f t="shared" ref="AD181" si="196">IF(W180=1,5,0*(IF(V180=2,77,0)*IF(U180=3,17,0)*IF(T180=4,77,0)*IF(S180=5,777,0)*IF(R180=6,77777,0*(IF(Q180=7,0,0)))))</f>
        <v>5</v>
      </c>
      <c r="AE181" s="461">
        <f t="shared" ref="AE181" si="197">IF(X180=1,5,0*(IF(W180=2,77,0)*IF(V180=3,17,0)*IF(U180=4,77,0)*IF(T180=5,777,0)*IF(S180=6,77777,0*(IF(R180=7,0,0)))))</f>
        <v>0</v>
      </c>
      <c r="AF181" s="461">
        <f t="shared" ref="AF181" si="198">IF(Y180=1,5,0*(IF(X180=2,77,0)*IF(W180=3,17,0)*IF(V180=4,77,0)*IF(U180=5,777,0)*IF(T180=6,77777,0*(IF(S180=7,0,0)))))</f>
        <v>0</v>
      </c>
      <c r="AG181" s="461">
        <f t="shared" ref="AG181" si="199">IF(Z180=1,5,0*(IF(Y180=2,77,0)*IF(X180=3,17,0)*IF(W180=4,77,0)*IF(V180=5,777,0)*IF(U180=6,77777,0*(IF(T180=7,0,0)))))</f>
        <v>0</v>
      </c>
      <c r="AH181" s="461">
        <f t="shared" ref="AH181" si="200">IF(AA180=1,5,0*(IF(Z180=2,77,0)*IF(Y180=3,17,0)*IF(X180=4,77,0)*IF(W180=5,777,0)*IF(V180=6,77777,0*(IF(U180=7,0,0)))))</f>
        <v>0</v>
      </c>
      <c r="AI181" s="461">
        <f t="shared" ref="AI181" si="201">IF(AB180=1,5,0*(IF(AA180=2,77,0)*IF(Z180=3,17,0)*IF(Y180=4,77,0)*IF(X180=5,777,0)*IF(W180=6,77777,0*(IF(V180=7,0,0)))))</f>
        <v>0</v>
      </c>
      <c r="AJ181" s="461">
        <f t="shared" ref="AJ181" si="202">IF(AC180=1,5,0*(IF(AB180=2,77,0)*IF(AA180=3,17,0)*IF(Z180=4,77,0)*IF(Y180=5,777,0)*IF(X180=6,77777,0*(IF(W180=7,0,0)))))</f>
        <v>0</v>
      </c>
      <c r="AK181" s="461">
        <f t="shared" ref="AK181" si="203">IF(AD180=1,5,0*(IF(AC180=2,77,0)*IF(AB180=3,17,0)*IF(AA180=4,77,0)*IF(Z180=5,777,0)*IF(Y180=6,77777,0*(IF(X180=7,0,0)))))</f>
        <v>0</v>
      </c>
      <c r="AL181" s="461">
        <f t="shared" ref="AL181" si="204">IF(AE180=1,5,0*(IF(AD180=2,77,0)*IF(AC180=3,17,0)*IF(AB180=4,77,0)*IF(AA180=5,777,0)*IF(Z180=6,77777,0*(IF(Y180=7,0,0)))))</f>
        <v>0</v>
      </c>
    </row>
    <row r="182" spans="1:38" x14ac:dyDescent="0.25">
      <c r="A182" s="44" t="s">
        <v>25</v>
      </c>
      <c r="B182" s="149">
        <f>$B$4</f>
        <v>7</v>
      </c>
      <c r="C182" s="139">
        <f>$C$4</f>
        <v>8</v>
      </c>
      <c r="D182" s="139">
        <f>$D$4</f>
        <v>28</v>
      </c>
      <c r="E182" s="139">
        <f>$E$4</f>
        <v>34</v>
      </c>
      <c r="F182" s="139">
        <f>$F$4</f>
        <v>39</v>
      </c>
      <c r="G182" s="139">
        <f>$G$4</f>
        <v>4</v>
      </c>
      <c r="H182" s="150">
        <f>$H$4</f>
        <v>10</v>
      </c>
      <c r="I182" s="8">
        <f>$I$180</f>
        <v>8</v>
      </c>
      <c r="J182" s="1">
        <f>$J$180</f>
        <v>20</v>
      </c>
      <c r="K182" s="1">
        <f>$K$180</f>
        <v>23</v>
      </c>
      <c r="L182" s="1">
        <f>$L$180</f>
        <v>48</v>
      </c>
      <c r="M182" s="1">
        <f>$M$180</f>
        <v>50</v>
      </c>
      <c r="N182" s="1">
        <f>$N$180</f>
        <v>8</v>
      </c>
      <c r="O182" s="126">
        <f>$O$180</f>
        <v>9</v>
      </c>
      <c r="P182" s="8">
        <f>COUNTIF(I182:N182,7)</f>
        <v>0</v>
      </c>
      <c r="Q182" s="1">
        <f t="shared" ref="Q182" si="205">COUNTIF(I182:N182,8)</f>
        <v>2</v>
      </c>
      <c r="R182" s="1">
        <f>COUNTIF(I182:N182,28)</f>
        <v>0</v>
      </c>
      <c r="S182" s="1">
        <f>COUNTIF(I182:N182,34)</f>
        <v>0</v>
      </c>
      <c r="T182" s="1">
        <f>COUNTIF(I182:N182,39)</f>
        <v>0</v>
      </c>
      <c r="U182" s="1">
        <f t="shared" ref="U182:U183" si="206">COUNTIF(N182:O182,4)</f>
        <v>0</v>
      </c>
      <c r="V182" s="126">
        <f>COUNTIF(O182:P182,10)</f>
        <v>0</v>
      </c>
      <c r="W182" s="160">
        <f t="shared" si="193"/>
        <v>0</v>
      </c>
      <c r="X182" s="127">
        <f>SUMIF(U182:V182,1)</f>
        <v>0</v>
      </c>
      <c r="Y182" s="457"/>
      <c r="Z182" s="491"/>
      <c r="AA182" s="483">
        <f>IF(T182=1,5,0*(IF(S182=2,77,0)*IF(R182=3,17,0)*IF(Q182=4,77,0)*IF(P182=5,777,0)*IF(O182=6,77777,0*(IF(N182=7,0,0)))))</f>
        <v>0</v>
      </c>
      <c r="AB182" s="461">
        <f>IF(S182=1,17,0*(IF(T182=2,77,0)*IF(S182=3,17,0)*IF(R182=4,77,0)*IF(Q182=5,777,0)*IF(P182=6,77777,0*(IF(O182=7,0,0)))))</f>
        <v>0</v>
      </c>
      <c r="AC182" s="461">
        <f>IF(R182=1,77,0*(IF(U182=2,77,0)*IF(T182=3,17,0)*IF(S182=4,77,0)*IF(R182=5,777,0)*IF(Q182=6,77777,0*(IF(P182=7,0,0)))))</f>
        <v>0</v>
      </c>
      <c r="AD182" s="461">
        <f>IF(Q182=1,777,0*(IF(V182=2,77,0)*IF(U182=3,17,0)*IF(T182=4,77,0)*IF(S182=5,777,0)*IF(R182=6,77777,0*(IF(Q182=7,0,0)))))</f>
        <v>0</v>
      </c>
      <c r="AE182" s="461">
        <f>IF(P182=1,7777,0*(IF(W182=2,77,0)*IF(V182=3,17,0)*IF(U182=4,77,0)*IF(T182=5,777,0)*IF(S182=6,77777,0*(IF(R182=7,0,0)))))</f>
        <v>0</v>
      </c>
      <c r="AF182" s="461">
        <f>IF(O182=1,77777,0*(IF(X182=2,77,0)*IF(W182=3,17,0)*IF(V182=4,77,0)*IF(U182=5,777,0)*IF(T182=6,77777,0*(IF(S182=7,0,0)))))</f>
        <v>0</v>
      </c>
      <c r="AG182" s="464">
        <f>IF(N182=1,Y182,0*(IF(T182=2,5,0)*IF(S182=3,17,0)*IF(R182=4,77,0)*IF(Q182=5,777,0)*IF(P182=6,7777,0*(IF(O182=6,77777,0)))))</f>
        <v>0</v>
      </c>
      <c r="AH182" s="461" t="e">
        <f>IF(AA182=1,5,0*(IF(#REF!=2,77,0)*IF(Y182=3,17,0)*IF(X182=4,77,0)*IF(W182=5,777,0)*IF(V182=6,77777,0*(IF(U182=7,0,0)))))</f>
        <v>#REF!</v>
      </c>
      <c r="AI182" s="461" t="e">
        <f>IF(#REF!=1,17,0*(IF(AA182=2,77,0)*IF(#REF!=3,17,0)*IF(Y182=4,77,0)*IF(X182=5,777,0)*IF(W182=6,77777,0*(IF(V182=7,0,0)))))</f>
        <v>#REF!</v>
      </c>
      <c r="AJ182" s="461" t="e">
        <f>IF(Y182=1,77,0*(IF(AB182=2,77,0)*IF(AA182=3,17,0)*IF(#REF!=4,77,0)*IF(Y182=5,777,0)*IF(X182=6,77777,0*(IF(W182=7,0,0)))))</f>
        <v>#REF!</v>
      </c>
      <c r="AK182" s="461" t="e">
        <f>IF(X182=1,777,0*(IF(AC182=2,77,0)*IF(AB182=3,17,0)*IF(AA182=4,77,0)*IF(#REF!=5,777,0)*IF(Y182=6,77777,0*(IF(X182=7,0,0)))))</f>
        <v>#REF!</v>
      </c>
      <c r="AL182" s="461" t="e">
        <f>IF($P$4=1,Eurojackpot!B182,0*(IF(AD182=2,77,0)*IF(AC182=3,17,0)*IF(AB182=4,77,0)*IF(AA182=5,777,0)*IF(#REF!=6,77777,0*(IF(Y182=7,0,0)))))</f>
        <v>#REF!</v>
      </c>
    </row>
    <row r="183" spans="1:38" x14ac:dyDescent="0.25">
      <c r="A183" s="44" t="s">
        <v>26</v>
      </c>
      <c r="B183" s="149">
        <f>$B$5</f>
        <v>1</v>
      </c>
      <c r="C183" s="139">
        <f>$C$5</f>
        <v>6</v>
      </c>
      <c r="D183" s="139">
        <f>$D$5</f>
        <v>19</v>
      </c>
      <c r="E183" s="139">
        <f>$E$5</f>
        <v>38</v>
      </c>
      <c r="F183" s="139">
        <f>$F$5</f>
        <v>40</v>
      </c>
      <c r="G183" s="139">
        <f>$G$5</f>
        <v>4</v>
      </c>
      <c r="H183" s="150">
        <f>$H$5</f>
        <v>5</v>
      </c>
      <c r="I183" s="8">
        <f>$I$180</f>
        <v>8</v>
      </c>
      <c r="J183" s="1">
        <f>$J$180</f>
        <v>20</v>
      </c>
      <c r="K183" s="1">
        <f>$K$180</f>
        <v>23</v>
      </c>
      <c r="L183" s="1">
        <f>$L$180</f>
        <v>48</v>
      </c>
      <c r="M183" s="1">
        <f>$M$180</f>
        <v>50</v>
      </c>
      <c r="N183" s="1">
        <f>$N$180</f>
        <v>8</v>
      </c>
      <c r="O183" s="126">
        <f>$O$180</f>
        <v>9</v>
      </c>
      <c r="P183" s="8">
        <f>COUNTIF(I183:N183,1)</f>
        <v>0</v>
      </c>
      <c r="Q183" s="1">
        <f>COUNTIF(I183:N183,6)</f>
        <v>0</v>
      </c>
      <c r="R183" s="1">
        <f>COUNTIF(I183:N183,19)</f>
        <v>0</v>
      </c>
      <c r="S183" s="1">
        <f>COUNTIF(I183:N183,38)</f>
        <v>0</v>
      </c>
      <c r="T183" s="1">
        <f>COUNTIF(I183:N183,40)</f>
        <v>0</v>
      </c>
      <c r="U183" s="1">
        <f t="shared" si="206"/>
        <v>0</v>
      </c>
      <c r="V183" s="126">
        <f>COUNTIF(O183:P183,5)</f>
        <v>0</v>
      </c>
      <c r="W183" s="160">
        <f t="shared" si="193"/>
        <v>0</v>
      </c>
      <c r="X183" s="127">
        <f>SUMIF(U183:V183,1)</f>
        <v>0</v>
      </c>
      <c r="Y183" s="457"/>
      <c r="Z183" s="491"/>
      <c r="AA183" s="483">
        <f>IF(T184=1,5,0*(IF(S184=2,77,0)*IF(R184=3,17,0)*IF(Q184=4,77,0)*IF(P184=5,777,0)*IF(O184=6,77777,0*(IF(N184=7,0,0)))))</f>
        <v>0</v>
      </c>
      <c r="AB183" s="461">
        <f>IF(S184=1,17,0*(IF(T184=2,77,0)*IF(S184=3,17,0)*IF(R184=4,77,0)*IF(Q184=5,777,0)*IF(P184=6,77777,0*(IF(O184=7,0,0)))))</f>
        <v>0</v>
      </c>
      <c r="AC183" s="461">
        <f>IF(R184=1,77,0*(IF(U184=2,77,0)*IF(T184=3,17,0)*IF(S184=4,77,0)*IF(R184=5,777,0)*IF(Q184=6,77777,0*(IF(P184=7,0,0)))))</f>
        <v>0</v>
      </c>
      <c r="AD183" s="461">
        <f>IF(Q184=1,777,0*(IF(V184=2,77,0)*IF(U184=3,17,0)*IF(T184=4,77,0)*IF(S184=5,777,0)*IF(R184=6,77777,0*(IF(Q184=7,0,0)))))</f>
        <v>0</v>
      </c>
      <c r="AE183" s="461">
        <f>IF(P184=1,7777,0*(IF(W184=2,77,0)*IF(V184=3,17,0)*IF(U184=4,77,0)*IF(T184=5,777,0)*IF(S184=6,77777,0*(IF(R184=7,0,0)))))</f>
        <v>0</v>
      </c>
      <c r="AF183" s="461">
        <f>IF(O184=1,77777,0*(IF(X184=2,77,0)*IF(W184=3,17,0)*IF(V184=4,77,0)*IF(U184=5,777,0)*IF(T184=6,77777,0*(IF(S184=7,0,0)))))</f>
        <v>0</v>
      </c>
      <c r="AG183" s="464">
        <f>IF(N184=1,Y184,0*(IF(T184=2,5,0)*IF(S184=3,17,0)*IF(R184=4,77,0)*IF(Q184=5,777,0)*IF(P184=6,7777,0*(IF(O184=6,77777,0)))))</f>
        <v>0</v>
      </c>
      <c r="AH183" s="461" t="e">
        <f>IF(AA183=1,5,0*(IF(#REF!=2,77,0)*IF(Y184=3,17,0)*IF(X184=4,77,0)*IF(W184=5,777,0)*IF(V184=6,77777,0*(IF(U184=7,0,0)))))</f>
        <v>#REF!</v>
      </c>
      <c r="AI183" s="461" t="e">
        <f>IF(#REF!=1,17,0*(IF(AA183=2,77,0)*IF(#REF!=3,17,0)*IF(Y184=4,77,0)*IF(X184=5,777,0)*IF(W184=6,77777,0*(IF(V184=7,0,0)))))</f>
        <v>#REF!</v>
      </c>
      <c r="AJ183" s="461" t="e">
        <f>IF(Y184=1,77,0*(IF(AB183=2,77,0)*IF(AA183=3,17,0)*IF(#REF!=4,77,0)*IF(Y184=5,777,0)*IF(X184=6,77777,0*(IF(W184=7,0,0)))))</f>
        <v>#REF!</v>
      </c>
      <c r="AK183" s="461">
        <f>IF(X184=1,777,0*(IF(AC183=2,77,0)*IF(AB183=3,17,0)*IF(AA183=4,77,0)*IF(#REF!=5,777,0)*IF(Y184=6,77777,0*(IF(X184=7,0,0)))))</f>
        <v>777</v>
      </c>
      <c r="AL183" s="461" t="e">
        <f>IF($P$4=1,Eurojackpot!B183,0*(IF(AD183=2,77,0)*IF(AC183=3,17,0)*IF(AB183=4,77,0)*IF(AA183=5,777,0)*IF(#REF!=6,77777,0*(IF(Y183=7,0,0)))))</f>
        <v>#REF!</v>
      </c>
    </row>
    <row r="184" spans="1:38" x14ac:dyDescent="0.25">
      <c r="A184" s="44" t="s">
        <v>27</v>
      </c>
      <c r="B184" s="149">
        <f>$B$6</f>
        <v>10</v>
      </c>
      <c r="C184" s="139">
        <f>$C$6</f>
        <v>25</v>
      </c>
      <c r="D184" s="139">
        <f>$D$6</f>
        <v>26</v>
      </c>
      <c r="E184" s="139">
        <f>$E$6</f>
        <v>29</v>
      </c>
      <c r="F184" s="139">
        <f>$F$6</f>
        <v>35</v>
      </c>
      <c r="G184" s="139">
        <f>$G$6</f>
        <v>6</v>
      </c>
      <c r="H184" s="150">
        <f>$H$6</f>
        <v>9</v>
      </c>
      <c r="I184" s="8">
        <f>$I$180</f>
        <v>8</v>
      </c>
      <c r="J184" s="1">
        <f>$J$180</f>
        <v>20</v>
      </c>
      <c r="K184" s="1">
        <f>$K$180</f>
        <v>23</v>
      </c>
      <c r="L184" s="1">
        <f>$L$180</f>
        <v>48</v>
      </c>
      <c r="M184" s="1">
        <f>$M$180</f>
        <v>50</v>
      </c>
      <c r="N184" s="1">
        <f>$N$180</f>
        <v>8</v>
      </c>
      <c r="O184" s="126">
        <f>$O$180</f>
        <v>9</v>
      </c>
      <c r="P184" s="8">
        <f>COUNTIF(I184:N184,10)</f>
        <v>0</v>
      </c>
      <c r="Q184" s="1">
        <f>COUNTIF(I184:N184,25)</f>
        <v>0</v>
      </c>
      <c r="R184" s="1">
        <f>COUNTIF(I184:N184,26)</f>
        <v>0</v>
      </c>
      <c r="S184" s="1">
        <f>COUNTIF(I184:N184,29)</f>
        <v>0</v>
      </c>
      <c r="T184" s="1">
        <f>COUNTIF(I184:N184,35)</f>
        <v>0</v>
      </c>
      <c r="U184" s="1">
        <f>COUNTIF(N184:O184,6)</f>
        <v>0</v>
      </c>
      <c r="V184" s="126">
        <f>COUNTIF(O184:P184,9)</f>
        <v>1</v>
      </c>
      <c r="W184" s="160">
        <f t="shared" si="193"/>
        <v>0</v>
      </c>
      <c r="X184" s="127">
        <f>SUMIF(U184:V184,1)</f>
        <v>1</v>
      </c>
      <c r="Y184" s="127"/>
      <c r="Z184" s="491"/>
      <c r="AA184" s="483" t="e">
        <f>IF(#REF!=1,5,0*(IF(#REF!=2,77,0)*IF(#REF!=3,17,0)*IF(#REF!=4,77,0)*IF(#REF!=5,777,0)*IF(#REF!=6,77777,0*(IF(#REF!=7,0,0)))))</f>
        <v>#REF!</v>
      </c>
      <c r="AB184" s="461" t="e">
        <f>IF(#REF!=1,17,0*(IF(#REF!=2,77,0)*IF(#REF!=3,17,0)*IF(#REF!=4,77,0)*IF(#REF!=5,777,0)*IF(#REF!=6,77777,0*(IF(#REF!=7,0,0)))))</f>
        <v>#REF!</v>
      </c>
      <c r="AC184" s="461" t="e">
        <f>IF(#REF!=1,77,0*(IF(#REF!=2,77,0)*IF(#REF!=3,17,0)*IF(#REF!=4,77,0)*IF(#REF!=5,777,0)*IF(#REF!=6,77777,0*(IF(#REF!=7,0,0)))))</f>
        <v>#REF!</v>
      </c>
      <c r="AD184" s="461" t="e">
        <f>IF(#REF!=1,777,0*(IF(#REF!=2,77,0)*IF(#REF!=3,17,0)*IF(#REF!=4,77,0)*IF(#REF!=5,777,0)*IF(#REF!=6,77777,0*(IF(#REF!=7,0,0)))))</f>
        <v>#REF!</v>
      </c>
      <c r="AE184" s="461" t="e">
        <f>IF(#REF!=1,7777,0*(IF(#REF!=2,77,0)*IF(#REF!=3,17,0)*IF(#REF!=4,77,0)*IF(#REF!=5,777,0)*IF(#REF!=6,77777,0*(IF(#REF!=7,0,0)))))</f>
        <v>#REF!</v>
      </c>
      <c r="AF184" s="461" t="e">
        <f>IF(#REF!=1,77777,0*(IF(#REF!=2,77,0)*IF(#REF!=3,17,0)*IF(#REF!=4,77,0)*IF(#REF!=5,777,0)*IF(#REF!=6,77777,0*(IF(#REF!=7,0,0)))))</f>
        <v>#REF!</v>
      </c>
      <c r="AG184" s="464" t="e">
        <f>IF(#REF!=1,#REF!,0*(IF(#REF!=2,5,0)*IF(#REF!=3,17,0)*IF(#REF!=4,77,0)*IF(#REF!=5,777,0)*IF(#REF!=6,7777,0*(IF(#REF!=6,77777,0)))))</f>
        <v>#REF!</v>
      </c>
      <c r="AH184" s="461" t="e">
        <f>IF(AA184=1,5,0*(IF(#REF!=2,77,0)*IF(#REF!=3,17,0)*IF(#REF!=4,77,0)*IF(#REF!=5,777,0)*IF(#REF!=6,77777,0*(IF(#REF!=7,0,0)))))</f>
        <v>#REF!</v>
      </c>
      <c r="AI184" s="461" t="e">
        <f>IF(#REF!=1,17,0*(IF(AA184=2,77,0)*IF(#REF!=3,17,0)*IF(#REF!=4,77,0)*IF(#REF!=5,777,0)*IF(#REF!=6,77777,0*(IF(#REF!=7,0,0)))))</f>
        <v>#REF!</v>
      </c>
      <c r="AJ184" s="461" t="e">
        <f>IF(#REF!=1,77,0*(IF(AB184=2,77,0)*IF(AA184=3,17,0)*IF(#REF!=4,77,0)*IF(#REF!=5,777,0)*IF(#REF!=6,77777,0*(IF(#REF!=7,0,0)))))</f>
        <v>#REF!</v>
      </c>
      <c r="AK184" s="461" t="e">
        <f>IF(#REF!=1,777,0*(IF(AC184=2,77,0)*IF(AB184=3,17,0)*IF(AA184=4,77,0)*IF(#REF!=5,777,0)*IF(#REF!=6,77777,0*(IF(#REF!=7,0,0)))))</f>
        <v>#REF!</v>
      </c>
      <c r="AL184" s="461" t="e">
        <f>IF($P$4=1,Eurojackpot!B184,0*(IF(AD184=2,77,0)*IF(AC184=3,17,0)*IF(AB184=4,77,0)*IF(AA184=5,777,0)*IF(#REF!=6,77777,0*(IF(Y184=7,0,0)))))</f>
        <v>#REF!</v>
      </c>
    </row>
    <row r="185" spans="1:38" ht="15.75" thickBot="1" x14ac:dyDescent="0.3">
      <c r="A185" s="44" t="s">
        <v>28</v>
      </c>
      <c r="B185" s="476">
        <f>$B$7</f>
        <v>8</v>
      </c>
      <c r="C185" s="477">
        <f>$C$7</f>
        <v>33</v>
      </c>
      <c r="D185" s="477">
        <f>$D$7</f>
        <v>35</v>
      </c>
      <c r="E185" s="477">
        <f>$E$7</f>
        <v>36</v>
      </c>
      <c r="F185" s="477">
        <f>$F$7</f>
        <v>37</v>
      </c>
      <c r="G185" s="477">
        <f>$G$7</f>
        <v>3</v>
      </c>
      <c r="H185" s="478">
        <f>$H$7</f>
        <v>7</v>
      </c>
      <c r="I185" s="118">
        <f>$I$180</f>
        <v>8</v>
      </c>
      <c r="J185" s="33">
        <f>$J$180</f>
        <v>20</v>
      </c>
      <c r="K185" s="33">
        <f>$K$180</f>
        <v>23</v>
      </c>
      <c r="L185" s="33">
        <f>$L$180</f>
        <v>48</v>
      </c>
      <c r="M185" s="33">
        <f>$M$180</f>
        <v>50</v>
      </c>
      <c r="N185" s="33">
        <f>$N$180</f>
        <v>8</v>
      </c>
      <c r="O185" s="496">
        <f>$O$180</f>
        <v>9</v>
      </c>
      <c r="P185" s="118">
        <f>COUNTIF(I185:N185,8)</f>
        <v>2</v>
      </c>
      <c r="Q185" s="33">
        <f>COUNTIF(I185:N185,33)</f>
        <v>0</v>
      </c>
      <c r="R185" s="33">
        <f>COUNTIF(I185:N185,35)</f>
        <v>0</v>
      </c>
      <c r="S185" s="33">
        <f>COUNTIF(I185:N185,36)</f>
        <v>0</v>
      </c>
      <c r="T185" s="33">
        <f>COUNTIF(I185:N185,37)</f>
        <v>0</v>
      </c>
      <c r="U185" s="33">
        <f>COUNTIF(N185:O185,3)</f>
        <v>0</v>
      </c>
      <c r="V185" s="496">
        <f>COUNTIF(O185:P185,7)</f>
        <v>0</v>
      </c>
      <c r="W185" s="160">
        <f t="shared" si="193"/>
        <v>0</v>
      </c>
      <c r="X185" s="127">
        <f>SUMIF(U185:V185,1)</f>
        <v>0</v>
      </c>
      <c r="Y185" s="132"/>
      <c r="Z185" s="491"/>
      <c r="AA185" s="485" t="e">
        <f>IF(#REF!=1,5,0*(IF(#REF!=2,77,0)*IF(#REF!=3,17,0)*IF(#REF!=4,77,0)*IF(#REF!=5,777,0)*IF(#REF!=6,77777,0*(IF(#REF!=7,0,0)))))</f>
        <v>#REF!</v>
      </c>
      <c r="AB185" s="463" t="e">
        <f>IF(#REF!=1,17,0*(IF(#REF!=2,77,0)*IF(#REF!=3,17,0)*IF(#REF!=4,77,0)*IF(#REF!=5,777,0)*IF(#REF!=6,77777,0*(IF(#REF!=7,0,0)))))</f>
        <v>#REF!</v>
      </c>
      <c r="AC185" s="463" t="e">
        <f>IF(#REF!=1,77,0*(IF(#REF!=2,77,0)*IF(#REF!=3,17,0)*IF(#REF!=4,77,0)*IF(#REF!=5,777,0)*IF(#REF!=6,77777,0*(IF(#REF!=7,0,0)))))</f>
        <v>#REF!</v>
      </c>
      <c r="AD185" s="463" t="e">
        <f>IF(#REF!=1,777,0*(IF(#REF!=2,77,0)*IF(#REF!=3,17,0)*IF(#REF!=4,77,0)*IF(#REF!=5,777,0)*IF(#REF!=6,77777,0*(IF(#REF!=7,0,0)))))</f>
        <v>#REF!</v>
      </c>
      <c r="AE185" s="463" t="e">
        <f>IF(#REF!=1,7777,0*(IF(#REF!=2,77,0)*IF(#REF!=3,17,0)*IF(#REF!=4,77,0)*IF(#REF!=5,777,0)*IF(#REF!=6,77777,0*(IF(#REF!=7,0,0)))))</f>
        <v>#REF!</v>
      </c>
      <c r="AF185" s="463" t="e">
        <f>IF(#REF!=1,77777,0*(IF(#REF!=2,77,0)*IF(#REF!=3,17,0)*IF(#REF!=4,77,0)*IF(#REF!=5,777,0)*IF(#REF!=6,77777,0*(IF(#REF!=7,0,0)))))</f>
        <v>#REF!</v>
      </c>
      <c r="AG185" s="465" t="e">
        <f>IF(#REF!=1,#REF!,0*(IF(#REF!=2,5,0)*IF(#REF!=3,17,0)*IF(#REF!=4,77,0)*IF(#REF!=5,777,0)*IF(#REF!=6,7777,0*(IF(#REF!=6,77777,0)))))</f>
        <v>#REF!</v>
      </c>
      <c r="AH185" s="463" t="e">
        <f>IF(AA185=1,5,0*(IF(#REF!=2,77,0)*IF(#REF!=3,17,0)*IF(#REF!=4,77,0)*IF(#REF!=5,777,0)*IF(#REF!=6,77777,0*(IF(#REF!=7,0,0)))))</f>
        <v>#REF!</v>
      </c>
      <c r="AI185" s="463" t="e">
        <f>IF(#REF!=1,17,0*(IF(AA185=2,77,0)*IF(#REF!=3,17,0)*IF(#REF!=4,77,0)*IF(#REF!=5,777,0)*IF(#REF!=6,77777,0*(IF(#REF!=7,0,0)))))</f>
        <v>#REF!</v>
      </c>
      <c r="AJ185" s="463" t="e">
        <f>IF(#REF!=1,77,0*(IF(AB185=2,77,0)*IF(AA185=3,17,0)*IF(#REF!=4,77,0)*IF(#REF!=5,777,0)*IF(#REF!=6,77777,0*(IF(#REF!=7,0,0)))))</f>
        <v>#REF!</v>
      </c>
      <c r="AK185" s="463" t="e">
        <f>IF(#REF!=1,777,0*(IF(AC185=2,77,0)*IF(AB185=3,17,0)*IF(AA185=4,77,0)*IF(#REF!=5,777,0)*IF(#REF!=6,77777,0*(IF(#REF!=7,0,0)))))</f>
        <v>#REF!</v>
      </c>
      <c r="AL185" s="461" t="e">
        <f>IF($P$4=1,Eurojackpot!B185,0*(IF(AD185=2,77,0)*IF(AC185=3,17,0)*IF(AB185=4,77,0)*IF(AA185=5,777,0)*IF(#REF!=6,77777,0*(IF(Y185=7,0,0)))))</f>
        <v>#REF!</v>
      </c>
    </row>
    <row r="186" spans="1:38" ht="15.75" thickBot="1" x14ac:dyDescent="0.3">
      <c r="A186" s="81">
        <v>44365</v>
      </c>
      <c r="B186" s="361" t="s">
        <v>0</v>
      </c>
      <c r="C186" s="340"/>
      <c r="D186" s="340"/>
      <c r="E186" s="340"/>
      <c r="F186" s="340"/>
      <c r="G186" s="340"/>
      <c r="H186" s="346"/>
      <c r="I186" s="361" t="s">
        <v>1</v>
      </c>
      <c r="J186" s="340"/>
      <c r="K186" s="340"/>
      <c r="L186" s="340"/>
      <c r="M186" s="340"/>
      <c r="N186" s="340"/>
      <c r="O186" s="346"/>
      <c r="P186" s="361" t="s">
        <v>2</v>
      </c>
      <c r="Q186" s="340"/>
      <c r="R186" s="340"/>
      <c r="S186" s="340"/>
      <c r="T186" s="340"/>
      <c r="U186" s="340"/>
      <c r="V186" s="346"/>
      <c r="W186" s="71" t="s">
        <v>9</v>
      </c>
      <c r="X186" s="124" t="s">
        <v>3</v>
      </c>
      <c r="Y186" s="458" t="s">
        <v>4</v>
      </c>
      <c r="Z186" s="491"/>
      <c r="AA186" s="482" t="s">
        <v>166</v>
      </c>
      <c r="AB186" s="460" t="s">
        <v>167</v>
      </c>
      <c r="AC186" s="460" t="s">
        <v>168</v>
      </c>
      <c r="AD186" s="460" t="s">
        <v>169</v>
      </c>
      <c r="AE186" s="460" t="s">
        <v>170</v>
      </c>
      <c r="AF186" s="460" t="s">
        <v>171</v>
      </c>
      <c r="AG186" s="460" t="s">
        <v>172</v>
      </c>
      <c r="AH186" s="460" t="s">
        <v>173</v>
      </c>
      <c r="AI186" s="460" t="s">
        <v>174</v>
      </c>
      <c r="AJ186" s="460" t="s">
        <v>175</v>
      </c>
      <c r="AK186" s="460" t="s">
        <v>176</v>
      </c>
      <c r="AL186" s="460" t="s">
        <v>177</v>
      </c>
    </row>
    <row r="187" spans="1:38" x14ac:dyDescent="0.25">
      <c r="A187" s="44" t="s">
        <v>23</v>
      </c>
      <c r="B187" s="146">
        <f>$B$2</f>
        <v>3</v>
      </c>
      <c r="C187" s="147">
        <f>$C$2</f>
        <v>6</v>
      </c>
      <c r="D187" s="147">
        <f>$D$2</f>
        <v>15</v>
      </c>
      <c r="E187" s="147">
        <f>$E$2</f>
        <v>20</v>
      </c>
      <c r="F187" s="147">
        <f>$F$2</f>
        <v>22</v>
      </c>
      <c r="G187" s="147">
        <f>$G$2</f>
        <v>4</v>
      </c>
      <c r="H187" s="148">
        <f>$H$2</f>
        <v>8</v>
      </c>
      <c r="I187" s="291">
        <v>11</v>
      </c>
      <c r="J187" s="292">
        <v>14</v>
      </c>
      <c r="K187" s="292">
        <v>44</v>
      </c>
      <c r="L187" s="292">
        <v>46</v>
      </c>
      <c r="M187" s="292">
        <v>49</v>
      </c>
      <c r="N187" s="292">
        <v>7</v>
      </c>
      <c r="O187" s="142">
        <v>10</v>
      </c>
      <c r="P187" s="291">
        <f>COUNTIF(I187:N187,3)</f>
        <v>0</v>
      </c>
      <c r="Q187" s="292">
        <f>COUNTIF(I187:N187,6)</f>
        <v>0</v>
      </c>
      <c r="R187" s="292">
        <f>COUNTIF(I187:N187,15)</f>
        <v>0</v>
      </c>
      <c r="S187" s="292">
        <f>COUNTIF(I187:N187,20)</f>
        <v>0</v>
      </c>
      <c r="T187" s="292">
        <f>COUNTIF(I187:N187,22)</f>
        <v>0</v>
      </c>
      <c r="U187" s="292">
        <f>COUNTIF(N187:O187,4)</f>
        <v>0</v>
      </c>
      <c r="V187" s="142">
        <f>COUNTIF(O187:P187,8)</f>
        <v>0</v>
      </c>
      <c r="W187" s="160">
        <f>SUMIF(P187:T187,1)</f>
        <v>0</v>
      </c>
      <c r="X187" s="127">
        <f>SUMIF(U187:V187,1)</f>
        <v>0</v>
      </c>
      <c r="Y187" s="457"/>
      <c r="Z187" s="491"/>
      <c r="AA187" s="483">
        <f>IF(T186=1,5,0*(IF(S186=2,77,0)*IF(R186=3,17,0)*IF(Q186=4,77,0)*IF(P186=5,777,0)*IF(O186=6,77777,0*(IF(N186=7,0,0)))))</f>
        <v>0</v>
      </c>
      <c r="AB187" s="461">
        <f>IF(S187=1,17,0*(IF(T187=2,77,0)*IF(S187=3,17,0)*IF(R187=4,77,0)*IF(Q187=5,777,0)*IF(P187=6,77777,0*(IF(O187=7,0,0)))))</f>
        <v>0</v>
      </c>
      <c r="AC187" s="461">
        <f>IF(R187=1,77,0*(IF(U187=2,77,0)*IF(T187=3,17,0)*IF(S187=4,77,0)*IF(R187=5,777,0)*IF(Q187=6,77777,0*(IF(P187=7,0,0)))))</f>
        <v>0</v>
      </c>
      <c r="AD187" s="461">
        <f>IF(Q187=1,777,0*(IF(V187=2,77,0)*IF(U187=3,17,0)*IF(T187=4,77,0)*IF(S187=5,777,0)*IF(R187=6,77777,0*(IF(Q187=7,0,0)))))</f>
        <v>0</v>
      </c>
      <c r="AE187" s="461">
        <f>IF(P187=1,7777,0*(IF(W187=2,77,0)*IF(V187=3,17,0)*IF(U187=4,77,0)*IF(T187=5,777,0)*IF(S187=6,77777,0*(IF(R187=7,0,0)))))</f>
        <v>0</v>
      </c>
      <c r="AF187" s="461">
        <f>IF(O187=1,77777,0*(IF(X187=2,77,0)*IF(W187=3,17,0)*IF(V187=4,77,0)*IF(U187=5,777,0)*IF(T187=6,77777,0*(IF(S187=7,0,0)))))</f>
        <v>0</v>
      </c>
      <c r="AG187" s="464">
        <f>IF(N187=1,Y187,0*(IF(T187=2,5,0)*IF(S187=3,17,0)*IF(R187=4,77,0)*IF(Q187=5,777,0)*IF(P187=6,7777,0*(IF(O187=6,77777,0)))))</f>
        <v>0</v>
      </c>
      <c r="AH187" s="461" t="e">
        <f>IF(AA188=1,5,0*(IF(#REF!=2,77,0)*IF(Y187=3,17,0)*IF(X187=4,77,0)*IF(W187=5,777,0)*IF(V187=6,77777,0*(IF(U187=7,0,0)))))</f>
        <v>#REF!</v>
      </c>
      <c r="AI187" s="461" t="e">
        <f>IF(#REF!=1,17,0*(IF(AA188=2,77,0)*IF(#REF!=3,17,0)*IF(Y187=4,77,0)*IF(X187=5,777,0)*IF(W187=6,77777,0*(IF(V187=7,0,0)))))</f>
        <v>#REF!</v>
      </c>
      <c r="AJ187" s="461" t="e">
        <f>IF(Y187=1,77,0*(IF(AB187=2,77,0)*IF(AA188=3,17,0)*IF(#REF!=4,77,0)*IF(Y187=5,777,0)*IF(X187=6,77777,0*(IF(W187=7,0,0)))))</f>
        <v>#REF!</v>
      </c>
      <c r="AK187" s="461" t="e">
        <f>IF(X187=1,777,0*(IF(AC187=2,77,0)*IF(AB187=3,17,0)*IF(AA188=4,77,0)*IF(#REF!=5,777,0)*IF(Y187=6,77777,0*(IF(X187=7,0,0)))))</f>
        <v>#REF!</v>
      </c>
      <c r="AL187" s="461" t="e">
        <f>IF($P$4=1,Eurojackpot!B187,0*(IF(AD187=2,77,0)*IF(AC187=3,17,0)*IF(AB187=4,77,0)*IF(AA188=5,777,0)*IF(#REF!=6,77777,0*(IF(Y187=7,0,0)))))</f>
        <v>#REF!</v>
      </c>
    </row>
    <row r="188" spans="1:38" x14ac:dyDescent="0.25">
      <c r="A188" s="44" t="s">
        <v>24</v>
      </c>
      <c r="B188" s="149">
        <f>$B$3</f>
        <v>15</v>
      </c>
      <c r="C188" s="139">
        <f>$C$3</f>
        <v>17</v>
      </c>
      <c r="D188" s="139">
        <f>$D$3</f>
        <v>27</v>
      </c>
      <c r="E188" s="139">
        <f>$E$3</f>
        <v>33</v>
      </c>
      <c r="F188" s="139">
        <f>$F$3</f>
        <v>50</v>
      </c>
      <c r="G188" s="139">
        <f>$G$3</f>
        <v>1</v>
      </c>
      <c r="H188" s="150">
        <f>$H$3</f>
        <v>2</v>
      </c>
      <c r="I188" s="8">
        <f>$I$187</f>
        <v>11</v>
      </c>
      <c r="J188" s="1">
        <f>$J$187</f>
        <v>14</v>
      </c>
      <c r="K188" s="1">
        <f>$K$187</f>
        <v>44</v>
      </c>
      <c r="L188" s="1">
        <f>$L$187</f>
        <v>46</v>
      </c>
      <c r="M188" s="1">
        <f>$M$187</f>
        <v>49</v>
      </c>
      <c r="N188" s="1">
        <f>$N$187</f>
        <v>7</v>
      </c>
      <c r="O188" s="126">
        <f>$O$187</f>
        <v>10</v>
      </c>
      <c r="P188" s="8">
        <f>COUNTIF(I188:N188,15)</f>
        <v>0</v>
      </c>
      <c r="Q188" s="1">
        <f>COUNTIF(I188:N188,17)</f>
        <v>0</v>
      </c>
      <c r="R188" s="1">
        <f>COUNTIF(I188:N188,27)</f>
        <v>0</v>
      </c>
      <c r="S188" s="1">
        <f>COUNTIF(I188:N188,33)</f>
        <v>0</v>
      </c>
      <c r="T188" s="1">
        <f>COUNTIF(I188:N188,50)</f>
        <v>0</v>
      </c>
      <c r="U188" s="1">
        <f>COUNTIF(N188:O188,1)</f>
        <v>0</v>
      </c>
      <c r="V188" s="126">
        <f>COUNTIF(O188:P188,2)</f>
        <v>0</v>
      </c>
      <c r="W188" s="160">
        <f t="shared" ref="W188:W192" si="207">SUMIF(P188:T188,1)</f>
        <v>0</v>
      </c>
      <c r="X188" s="127">
        <f>SUMIF(U188:V188,1)</f>
        <v>0</v>
      </c>
      <c r="Y188" s="457"/>
      <c r="Z188" s="491"/>
      <c r="AA188" s="483">
        <f>IF(T187=1,5,0*(IF(S187=2,77,0)*IF(R187=3,17,0)*IF(Q187=4,77,0)*IF(P187=5,777,0)*IF(O187=6,77777,0*(IF(N187=7,0,0)))))</f>
        <v>0</v>
      </c>
      <c r="AB188" s="461">
        <f t="shared" ref="AB188" si="208">IF(U187=1,5,0*(IF(T187=2,77,0)*IF(S187=3,17,0)*IF(R187=4,77,0)*IF(Q187=5,777,0)*IF(P187=6,77777,0*(IF(O187=7,0,0)))))</f>
        <v>0</v>
      </c>
      <c r="AC188" s="461">
        <f t="shared" ref="AC188" si="209">IF(V187=1,5,0*(IF(U187=2,77,0)*IF(T187=3,17,0)*IF(S187=4,77,0)*IF(R187=5,777,0)*IF(Q187=6,77777,0*(IF(P187=7,0,0)))))</f>
        <v>0</v>
      </c>
      <c r="AD188" s="461">
        <f t="shared" ref="AD188" si="210">IF(W187=1,5,0*(IF(V187=2,77,0)*IF(U187=3,17,0)*IF(T187=4,77,0)*IF(S187=5,777,0)*IF(R187=6,77777,0*(IF(Q187=7,0,0)))))</f>
        <v>0</v>
      </c>
      <c r="AE188" s="461">
        <f t="shared" ref="AE188" si="211">IF(X187=1,5,0*(IF(W187=2,77,0)*IF(V187=3,17,0)*IF(U187=4,77,0)*IF(T187=5,777,0)*IF(S187=6,77777,0*(IF(R187=7,0,0)))))</f>
        <v>0</v>
      </c>
      <c r="AF188" s="461">
        <f t="shared" ref="AF188" si="212">IF(Y187=1,5,0*(IF(X187=2,77,0)*IF(W187=3,17,0)*IF(V187=4,77,0)*IF(U187=5,777,0)*IF(T187=6,77777,0*(IF(S187=7,0,0)))))</f>
        <v>0</v>
      </c>
      <c r="AG188" s="461">
        <f t="shared" ref="AG188" si="213">IF(Z187=1,5,0*(IF(Y187=2,77,0)*IF(X187=3,17,0)*IF(W187=4,77,0)*IF(V187=5,777,0)*IF(U187=6,77777,0*(IF(T187=7,0,0)))))</f>
        <v>0</v>
      </c>
      <c r="AH188" s="461">
        <f t="shared" ref="AH188" si="214">IF(AA187=1,5,0*(IF(Z187=2,77,0)*IF(Y187=3,17,0)*IF(X187=4,77,0)*IF(W187=5,777,0)*IF(V187=6,77777,0*(IF(U187=7,0,0)))))</f>
        <v>0</v>
      </c>
      <c r="AI188" s="461">
        <f t="shared" ref="AI188" si="215">IF(AB187=1,5,0*(IF(AA187=2,77,0)*IF(Z187=3,17,0)*IF(Y187=4,77,0)*IF(X187=5,777,0)*IF(W187=6,77777,0*(IF(V187=7,0,0)))))</f>
        <v>0</v>
      </c>
      <c r="AJ188" s="461">
        <f t="shared" ref="AJ188" si="216">IF(AC187=1,5,0*(IF(AB187=2,77,0)*IF(AA187=3,17,0)*IF(Z187=4,77,0)*IF(Y187=5,777,0)*IF(X187=6,77777,0*(IF(W187=7,0,0)))))</f>
        <v>0</v>
      </c>
      <c r="AK188" s="461">
        <f t="shared" ref="AK188" si="217">IF(AD187=1,5,0*(IF(AC187=2,77,0)*IF(AB187=3,17,0)*IF(AA187=4,77,0)*IF(Z187=5,777,0)*IF(Y187=6,77777,0*(IF(X187=7,0,0)))))</f>
        <v>0</v>
      </c>
      <c r="AL188" s="461">
        <f t="shared" ref="AL188" si="218">IF(AE187=1,5,0*(IF(AD187=2,77,0)*IF(AC187=3,17,0)*IF(AB187=4,77,0)*IF(AA187=5,777,0)*IF(Z187=6,77777,0*(IF(Y187=7,0,0)))))</f>
        <v>0</v>
      </c>
    </row>
    <row r="189" spans="1:38" x14ac:dyDescent="0.25">
      <c r="A189" s="44" t="s">
        <v>25</v>
      </c>
      <c r="B189" s="149">
        <f>$B$4</f>
        <v>7</v>
      </c>
      <c r="C189" s="139">
        <f>$C$4</f>
        <v>8</v>
      </c>
      <c r="D189" s="139">
        <f>$D$4</f>
        <v>28</v>
      </c>
      <c r="E189" s="139">
        <f>$E$4</f>
        <v>34</v>
      </c>
      <c r="F189" s="139">
        <f>$F$4</f>
        <v>39</v>
      </c>
      <c r="G189" s="139">
        <f>$G$4</f>
        <v>4</v>
      </c>
      <c r="H189" s="150">
        <f>$H$4</f>
        <v>10</v>
      </c>
      <c r="I189" s="8">
        <f>$I$187</f>
        <v>11</v>
      </c>
      <c r="J189" s="1">
        <f>$J$187</f>
        <v>14</v>
      </c>
      <c r="K189" s="1">
        <f>$K$187</f>
        <v>44</v>
      </c>
      <c r="L189" s="1">
        <f>$L$187</f>
        <v>46</v>
      </c>
      <c r="M189" s="1">
        <f>$M$187</f>
        <v>49</v>
      </c>
      <c r="N189" s="1">
        <f>$N$187</f>
        <v>7</v>
      </c>
      <c r="O189" s="126">
        <f>$O$187</f>
        <v>10</v>
      </c>
      <c r="P189" s="8">
        <f>COUNTIF(I189:N189,7)</f>
        <v>1</v>
      </c>
      <c r="Q189" s="1">
        <f t="shared" ref="Q189" si="219">COUNTIF(I189:N189,8)</f>
        <v>0</v>
      </c>
      <c r="R189" s="1">
        <f>COUNTIF(I189:N189,28)</f>
        <v>0</v>
      </c>
      <c r="S189" s="1">
        <f>COUNTIF(I189:N189,34)</f>
        <v>0</v>
      </c>
      <c r="T189" s="1">
        <f>COUNTIF(I189:N189,39)</f>
        <v>0</v>
      </c>
      <c r="U189" s="1">
        <f t="shared" ref="U189:U190" si="220">COUNTIF(N189:O189,4)</f>
        <v>0</v>
      </c>
      <c r="V189" s="126">
        <f>COUNTIF(O189:P189,10)</f>
        <v>1</v>
      </c>
      <c r="W189" s="160">
        <f t="shared" si="207"/>
        <v>1</v>
      </c>
      <c r="X189" s="127">
        <f>SUMIF(U189:V189,1)</f>
        <v>1</v>
      </c>
      <c r="Y189" s="457"/>
      <c r="Z189" s="491"/>
      <c r="AA189" s="483">
        <f>IF(T189=1,5,0*(IF(S189=2,77,0)*IF(R189=3,17,0)*IF(Q189=4,77,0)*IF(P189=5,777,0)*IF(O189=6,77777,0*(IF(N189=7,0,0)))))</f>
        <v>0</v>
      </c>
      <c r="AB189" s="461">
        <f>IF(S189=1,17,0*(IF(T189=2,77,0)*IF(S189=3,17,0)*IF(R189=4,77,0)*IF(Q189=5,777,0)*IF(P189=6,77777,0*(IF(O189=7,0,0)))))</f>
        <v>0</v>
      </c>
      <c r="AC189" s="461">
        <f>IF(R189=1,77,0*(IF(U189=2,77,0)*IF(T189=3,17,0)*IF(S189=4,77,0)*IF(R189=5,777,0)*IF(Q189=6,77777,0*(IF(P189=7,0,0)))))</f>
        <v>0</v>
      </c>
      <c r="AD189" s="461">
        <f>IF(Q189=1,777,0*(IF(V189=2,77,0)*IF(U189=3,17,0)*IF(T189=4,77,0)*IF(S189=5,777,0)*IF(R189=6,77777,0*(IF(Q189=7,0,0)))))</f>
        <v>0</v>
      </c>
      <c r="AE189" s="461">
        <f>IF(P189=1,7777,0*(IF(W189=2,77,0)*IF(V189=3,17,0)*IF(U189=4,77,0)*IF(T189=5,777,0)*IF(S189=6,77777,0*(IF(R189=7,0,0)))))</f>
        <v>7777</v>
      </c>
      <c r="AF189" s="461">
        <f>IF(O189=1,77777,0*(IF(X189=2,77,0)*IF(W189=3,17,0)*IF(V189=4,77,0)*IF(U189=5,777,0)*IF(T189=6,77777,0*(IF(S189=7,0,0)))))</f>
        <v>0</v>
      </c>
      <c r="AG189" s="464">
        <f>IF(N189=1,Y189,0*(IF(T189=2,5,0)*IF(S189=3,17,0)*IF(R189=4,77,0)*IF(Q189=5,777,0)*IF(P189=6,7777,0*(IF(O189=6,77777,0)))))</f>
        <v>0</v>
      </c>
      <c r="AH189" s="461" t="e">
        <f>IF(AA189=1,5,0*(IF(#REF!=2,77,0)*IF(Y189=3,17,0)*IF(X189=4,77,0)*IF(W189=5,777,0)*IF(V189=6,77777,0*(IF(U189=7,0,0)))))</f>
        <v>#REF!</v>
      </c>
      <c r="AI189" s="461" t="e">
        <f>IF(#REF!=1,17,0*(IF(AA189=2,77,0)*IF(#REF!=3,17,0)*IF(Y189=4,77,0)*IF(X189=5,777,0)*IF(W189=6,77777,0*(IF(V189=7,0,0)))))</f>
        <v>#REF!</v>
      </c>
      <c r="AJ189" s="461" t="e">
        <f>IF(Y189=1,77,0*(IF(AB189=2,77,0)*IF(AA189=3,17,0)*IF(#REF!=4,77,0)*IF(Y189=5,777,0)*IF(X189=6,77777,0*(IF(W189=7,0,0)))))</f>
        <v>#REF!</v>
      </c>
      <c r="AK189" s="461">
        <f>IF(X189=1,777,0*(IF(AC189=2,77,0)*IF(AB189=3,17,0)*IF(AA189=4,77,0)*IF(#REF!=5,777,0)*IF(Y189=6,77777,0*(IF(X189=7,0,0)))))</f>
        <v>777</v>
      </c>
      <c r="AL189" s="461" t="e">
        <f>IF($P$4=1,Eurojackpot!B189,0*(IF(AD189=2,77,0)*IF(AC189=3,17,0)*IF(AB189=4,77,0)*IF(AA189=5,777,0)*IF(#REF!=6,77777,0*(IF(Y189=7,0,0)))))</f>
        <v>#REF!</v>
      </c>
    </row>
    <row r="190" spans="1:38" x14ac:dyDescent="0.25">
      <c r="A190" s="44" t="s">
        <v>26</v>
      </c>
      <c r="B190" s="149">
        <f>$B$5</f>
        <v>1</v>
      </c>
      <c r="C190" s="139">
        <f>$C$5</f>
        <v>6</v>
      </c>
      <c r="D190" s="139">
        <f>$D$5</f>
        <v>19</v>
      </c>
      <c r="E190" s="139">
        <f>$E$5</f>
        <v>38</v>
      </c>
      <c r="F190" s="139">
        <f>$F$5</f>
        <v>40</v>
      </c>
      <c r="G190" s="139">
        <f>$G$5</f>
        <v>4</v>
      </c>
      <c r="H190" s="150">
        <f>$H$5</f>
        <v>5</v>
      </c>
      <c r="I190" s="8">
        <f>$I$187</f>
        <v>11</v>
      </c>
      <c r="J190" s="1">
        <f>$J$187</f>
        <v>14</v>
      </c>
      <c r="K190" s="1">
        <f>$K$187</f>
        <v>44</v>
      </c>
      <c r="L190" s="1">
        <f>$L$187</f>
        <v>46</v>
      </c>
      <c r="M190" s="1">
        <f>$M$187</f>
        <v>49</v>
      </c>
      <c r="N190" s="1">
        <f>$N$187</f>
        <v>7</v>
      </c>
      <c r="O190" s="126">
        <f>$O$187</f>
        <v>10</v>
      </c>
      <c r="P190" s="8">
        <f>COUNTIF(I190:N190,1)</f>
        <v>0</v>
      </c>
      <c r="Q190" s="1">
        <f>COUNTIF(I190:N190,6)</f>
        <v>0</v>
      </c>
      <c r="R190" s="1">
        <f>COUNTIF(I190:N190,19)</f>
        <v>0</v>
      </c>
      <c r="S190" s="1">
        <f>COUNTIF(I190:N190,38)</f>
        <v>0</v>
      </c>
      <c r="T190" s="1">
        <f>COUNTIF(I190:N190,40)</f>
        <v>0</v>
      </c>
      <c r="U190" s="1">
        <f t="shared" si="220"/>
        <v>0</v>
      </c>
      <c r="V190" s="126">
        <f>COUNTIF(O190:P190,5)</f>
        <v>0</v>
      </c>
      <c r="W190" s="160">
        <f t="shared" si="207"/>
        <v>0</v>
      </c>
      <c r="X190" s="127">
        <f>SUMIF(U190:V190,1)</f>
        <v>0</v>
      </c>
      <c r="Y190" s="457"/>
      <c r="Z190" s="491"/>
      <c r="AA190" s="483">
        <f>IF(T191=1,5,0*(IF(S191=2,77,0)*IF(R191=3,17,0)*IF(Q191=4,77,0)*IF(P191=5,777,0)*IF(O191=6,77777,0*(IF(N191=7,0,0)))))</f>
        <v>0</v>
      </c>
      <c r="AB190" s="461">
        <f>IF(S191=1,17,0*(IF(T191=2,77,0)*IF(S191=3,17,0)*IF(R191=4,77,0)*IF(Q191=5,777,0)*IF(P191=6,77777,0*(IF(O191=7,0,0)))))</f>
        <v>0</v>
      </c>
      <c r="AC190" s="461">
        <f>IF(R191=1,77,0*(IF(U191=2,77,0)*IF(T191=3,17,0)*IF(S191=4,77,0)*IF(R191=5,777,0)*IF(Q191=6,77777,0*(IF(P191=7,0,0)))))</f>
        <v>0</v>
      </c>
      <c r="AD190" s="461">
        <f>IF(Q191=1,777,0*(IF(V191=2,77,0)*IF(U191=3,17,0)*IF(T191=4,77,0)*IF(S191=5,777,0)*IF(R191=6,77777,0*(IF(Q191=7,0,0)))))</f>
        <v>0</v>
      </c>
      <c r="AE190" s="461">
        <f>IF(P191=1,7777,0*(IF(W191=2,77,0)*IF(V191=3,17,0)*IF(U191=4,77,0)*IF(T191=5,777,0)*IF(S191=6,77777,0*(IF(R191=7,0,0)))))</f>
        <v>0</v>
      </c>
      <c r="AF190" s="461">
        <f>IF(O191=1,77777,0*(IF(X191=2,77,0)*IF(W191=3,17,0)*IF(V191=4,77,0)*IF(U191=5,777,0)*IF(T191=6,77777,0*(IF(S191=7,0,0)))))</f>
        <v>0</v>
      </c>
      <c r="AG190" s="464">
        <f>IF(N191=1,Y191,0*(IF(T191=2,5,0)*IF(S191=3,17,0)*IF(R191=4,77,0)*IF(Q191=5,777,0)*IF(P191=6,7777,0*(IF(O191=6,77777,0)))))</f>
        <v>0</v>
      </c>
      <c r="AH190" s="461" t="e">
        <f>IF(AA190=1,5,0*(IF(#REF!=2,77,0)*IF(Y191=3,17,0)*IF(X191=4,77,0)*IF(W191=5,777,0)*IF(V191=6,77777,0*(IF(U191=7,0,0)))))</f>
        <v>#REF!</v>
      </c>
      <c r="AI190" s="461" t="e">
        <f>IF(#REF!=1,17,0*(IF(AA190=2,77,0)*IF(#REF!=3,17,0)*IF(Y191=4,77,0)*IF(X191=5,777,0)*IF(W191=6,77777,0*(IF(V191=7,0,0)))))</f>
        <v>#REF!</v>
      </c>
      <c r="AJ190" s="461" t="e">
        <f>IF(Y191=1,77,0*(IF(AB190=2,77,0)*IF(AA190=3,17,0)*IF(#REF!=4,77,0)*IF(Y191=5,777,0)*IF(X191=6,77777,0*(IF(W191=7,0,0)))))</f>
        <v>#REF!</v>
      </c>
      <c r="AK190" s="461" t="e">
        <f>IF(X191=1,777,0*(IF(AC190=2,77,0)*IF(AB190=3,17,0)*IF(AA190=4,77,0)*IF(#REF!=5,777,0)*IF(Y191=6,77777,0*(IF(X191=7,0,0)))))</f>
        <v>#REF!</v>
      </c>
      <c r="AL190" s="461" t="e">
        <f>IF($P$4=1,Eurojackpot!B190,0*(IF(AD190=2,77,0)*IF(AC190=3,17,0)*IF(AB190=4,77,0)*IF(AA190=5,777,0)*IF(#REF!=6,77777,0*(IF(Y190=7,0,0)))))</f>
        <v>#REF!</v>
      </c>
    </row>
    <row r="191" spans="1:38" x14ac:dyDescent="0.25">
      <c r="A191" s="44" t="s">
        <v>27</v>
      </c>
      <c r="B191" s="149">
        <f>$B$6</f>
        <v>10</v>
      </c>
      <c r="C191" s="139">
        <f>$C$6</f>
        <v>25</v>
      </c>
      <c r="D191" s="139">
        <f>$D$6</f>
        <v>26</v>
      </c>
      <c r="E191" s="139">
        <f>$E$6</f>
        <v>29</v>
      </c>
      <c r="F191" s="139">
        <f>$F$6</f>
        <v>35</v>
      </c>
      <c r="G191" s="139">
        <f>$G$6</f>
        <v>6</v>
      </c>
      <c r="H191" s="150">
        <f>$H$6</f>
        <v>9</v>
      </c>
      <c r="I191" s="8">
        <f>$I$187</f>
        <v>11</v>
      </c>
      <c r="J191" s="1">
        <f>$J$187</f>
        <v>14</v>
      </c>
      <c r="K191" s="1">
        <f>$K$187</f>
        <v>44</v>
      </c>
      <c r="L191" s="1">
        <f>$L$187</f>
        <v>46</v>
      </c>
      <c r="M191" s="1">
        <f>$M$187</f>
        <v>49</v>
      </c>
      <c r="N191" s="1">
        <f>$N$187</f>
        <v>7</v>
      </c>
      <c r="O191" s="126">
        <f>$O$187</f>
        <v>10</v>
      </c>
      <c r="P191" s="8">
        <f>COUNTIF(I191:N191,10)</f>
        <v>0</v>
      </c>
      <c r="Q191" s="1">
        <f>COUNTIF(I191:N191,25)</f>
        <v>0</v>
      </c>
      <c r="R191" s="1">
        <f>COUNTIF(I191:N191,26)</f>
        <v>0</v>
      </c>
      <c r="S191" s="1">
        <f>COUNTIF(I191:N191,29)</f>
        <v>0</v>
      </c>
      <c r="T191" s="1">
        <f>COUNTIF(I191:N191,35)</f>
        <v>0</v>
      </c>
      <c r="U191" s="1">
        <f>COUNTIF(N191:O191,6)</f>
        <v>0</v>
      </c>
      <c r="V191" s="126">
        <f>COUNTIF(O191:P191,9)</f>
        <v>0</v>
      </c>
      <c r="W191" s="160">
        <f t="shared" si="207"/>
        <v>0</v>
      </c>
      <c r="X191" s="127">
        <f>SUMIF(U191:V191,1)</f>
        <v>0</v>
      </c>
      <c r="Y191" s="457"/>
      <c r="Z191" s="491"/>
      <c r="AA191" s="483" t="e">
        <f>IF(#REF!=1,5,0*(IF(#REF!=2,77,0)*IF(#REF!=3,17,0)*IF(#REF!=4,77,0)*IF(#REF!=5,777,0)*IF(#REF!=6,77777,0*(IF(#REF!=7,0,0)))))</f>
        <v>#REF!</v>
      </c>
      <c r="AB191" s="461" t="e">
        <f>IF(#REF!=1,17,0*(IF(#REF!=2,77,0)*IF(#REF!=3,17,0)*IF(#REF!=4,77,0)*IF(#REF!=5,777,0)*IF(#REF!=6,77777,0*(IF(#REF!=7,0,0)))))</f>
        <v>#REF!</v>
      </c>
      <c r="AC191" s="461" t="e">
        <f>IF(#REF!=1,77,0*(IF(#REF!=2,77,0)*IF(#REF!=3,17,0)*IF(#REF!=4,77,0)*IF(#REF!=5,777,0)*IF(#REF!=6,77777,0*(IF(#REF!=7,0,0)))))</f>
        <v>#REF!</v>
      </c>
      <c r="AD191" s="461" t="e">
        <f>IF(#REF!=1,777,0*(IF(#REF!=2,77,0)*IF(#REF!=3,17,0)*IF(#REF!=4,77,0)*IF(#REF!=5,777,0)*IF(#REF!=6,77777,0*(IF(#REF!=7,0,0)))))</f>
        <v>#REF!</v>
      </c>
      <c r="AE191" s="461" t="e">
        <f>IF(#REF!=1,7777,0*(IF(#REF!=2,77,0)*IF(#REF!=3,17,0)*IF(#REF!=4,77,0)*IF(#REF!=5,777,0)*IF(#REF!=6,77777,0*(IF(#REF!=7,0,0)))))</f>
        <v>#REF!</v>
      </c>
      <c r="AF191" s="461" t="e">
        <f>IF(#REF!=1,77777,0*(IF(#REF!=2,77,0)*IF(#REF!=3,17,0)*IF(#REF!=4,77,0)*IF(#REF!=5,777,0)*IF(#REF!=6,77777,0*(IF(#REF!=7,0,0)))))</f>
        <v>#REF!</v>
      </c>
      <c r="AG191" s="464" t="e">
        <f>IF(#REF!=1,#REF!,0*(IF(#REF!=2,5,0)*IF(#REF!=3,17,0)*IF(#REF!=4,77,0)*IF(#REF!=5,777,0)*IF(#REF!=6,7777,0*(IF(#REF!=6,77777,0)))))</f>
        <v>#REF!</v>
      </c>
      <c r="AH191" s="461" t="e">
        <f>IF(AA191=1,5,0*(IF(#REF!=2,77,0)*IF(#REF!=3,17,0)*IF(#REF!=4,77,0)*IF(#REF!=5,777,0)*IF(#REF!=6,77777,0*(IF(#REF!=7,0,0)))))</f>
        <v>#REF!</v>
      </c>
      <c r="AI191" s="461" t="e">
        <f>IF(#REF!=1,17,0*(IF(AA191=2,77,0)*IF(#REF!=3,17,0)*IF(#REF!=4,77,0)*IF(#REF!=5,777,0)*IF(#REF!=6,77777,0*(IF(#REF!=7,0,0)))))</f>
        <v>#REF!</v>
      </c>
      <c r="AJ191" s="461" t="e">
        <f>IF(#REF!=1,77,0*(IF(AB191=2,77,0)*IF(AA191=3,17,0)*IF(#REF!=4,77,0)*IF(#REF!=5,777,0)*IF(#REF!=6,77777,0*(IF(#REF!=7,0,0)))))</f>
        <v>#REF!</v>
      </c>
      <c r="AK191" s="461" t="e">
        <f>IF(#REF!=1,777,0*(IF(AC191=2,77,0)*IF(AB191=3,17,0)*IF(AA191=4,77,0)*IF(#REF!=5,777,0)*IF(#REF!=6,77777,0*(IF(#REF!=7,0,0)))))</f>
        <v>#REF!</v>
      </c>
      <c r="AL191" s="461" t="e">
        <f>IF($P$4=1,Eurojackpot!B191,0*(IF(AD191=2,77,0)*IF(AC191=3,17,0)*IF(AB191=4,77,0)*IF(AA191=5,777,0)*IF(#REF!=6,77777,0*(IF(Y191=7,0,0)))))</f>
        <v>#REF!</v>
      </c>
    </row>
    <row r="192" spans="1:38" ht="15.75" thickBot="1" x14ac:dyDescent="0.3">
      <c r="A192" s="44" t="s">
        <v>28</v>
      </c>
      <c r="B192" s="149">
        <f>$B$7</f>
        <v>8</v>
      </c>
      <c r="C192" s="139">
        <f>$C$7</f>
        <v>33</v>
      </c>
      <c r="D192" s="139">
        <f>$D$7</f>
        <v>35</v>
      </c>
      <c r="E192" s="139">
        <f>$E$7</f>
        <v>36</v>
      </c>
      <c r="F192" s="139">
        <f>$F$7</f>
        <v>37</v>
      </c>
      <c r="G192" s="139">
        <f>$G$7</f>
        <v>3</v>
      </c>
      <c r="H192" s="150">
        <f>$H$7</f>
        <v>7</v>
      </c>
      <c r="I192" s="8">
        <f>$I$187</f>
        <v>11</v>
      </c>
      <c r="J192" s="1">
        <f>$J$187</f>
        <v>14</v>
      </c>
      <c r="K192" s="1">
        <f>$K$187</f>
        <v>44</v>
      </c>
      <c r="L192" s="1">
        <f>$L$187</f>
        <v>46</v>
      </c>
      <c r="M192" s="1">
        <f>$M$187</f>
        <v>49</v>
      </c>
      <c r="N192" s="1">
        <f>$N$187</f>
        <v>7</v>
      </c>
      <c r="O192" s="126">
        <f>$O$187</f>
        <v>10</v>
      </c>
      <c r="P192" s="8">
        <f>COUNTIF(I192:N192,8)</f>
        <v>0</v>
      </c>
      <c r="Q192" s="1">
        <f>COUNTIF(I192:N192,33)</f>
        <v>0</v>
      </c>
      <c r="R192" s="1">
        <f>COUNTIF(I192:N192,35)</f>
        <v>0</v>
      </c>
      <c r="S192" s="1">
        <f>COUNTIF(I192:N192,36)</f>
        <v>0</v>
      </c>
      <c r="T192" s="1">
        <f>COUNTIF(I192:N192,37)</f>
        <v>0</v>
      </c>
      <c r="U192" s="1">
        <f>COUNTIF(N192:O192,3)</f>
        <v>0</v>
      </c>
      <c r="V192" s="126">
        <f>COUNTIF(O192:P192,7)</f>
        <v>0</v>
      </c>
      <c r="W192" s="160">
        <f t="shared" si="207"/>
        <v>0</v>
      </c>
      <c r="X192" s="127">
        <f>SUMIF(U192:V192,1)</f>
        <v>0</v>
      </c>
      <c r="Y192" s="459"/>
      <c r="Z192" s="495"/>
      <c r="AA192" s="485" t="e">
        <f>IF(#REF!=1,5,0*(IF(#REF!=2,77,0)*IF(#REF!=3,17,0)*IF(#REF!=4,77,0)*IF(#REF!=5,777,0)*IF(#REF!=6,77777,0*(IF(#REF!=7,0,0)))))</f>
        <v>#REF!</v>
      </c>
      <c r="AB192" s="463" t="e">
        <f>IF(#REF!=1,17,0*(IF(#REF!=2,77,0)*IF(#REF!=3,17,0)*IF(#REF!=4,77,0)*IF(#REF!=5,777,0)*IF(#REF!=6,77777,0*(IF(#REF!=7,0,0)))))</f>
        <v>#REF!</v>
      </c>
      <c r="AC192" s="463" t="e">
        <f>IF(#REF!=1,77,0*(IF(#REF!=2,77,0)*IF(#REF!=3,17,0)*IF(#REF!=4,77,0)*IF(#REF!=5,777,0)*IF(#REF!=6,77777,0*(IF(#REF!=7,0,0)))))</f>
        <v>#REF!</v>
      </c>
      <c r="AD192" s="463" t="e">
        <f>IF(#REF!=1,777,0*(IF(#REF!=2,77,0)*IF(#REF!=3,17,0)*IF(#REF!=4,77,0)*IF(#REF!=5,777,0)*IF(#REF!=6,77777,0*(IF(#REF!=7,0,0)))))</f>
        <v>#REF!</v>
      </c>
      <c r="AE192" s="463" t="e">
        <f>IF(#REF!=1,7777,0*(IF(#REF!=2,77,0)*IF(#REF!=3,17,0)*IF(#REF!=4,77,0)*IF(#REF!=5,777,0)*IF(#REF!=6,77777,0*(IF(#REF!=7,0,0)))))</f>
        <v>#REF!</v>
      </c>
      <c r="AF192" s="463" t="e">
        <f>IF(#REF!=1,77777,0*(IF(#REF!=2,77,0)*IF(#REF!=3,17,0)*IF(#REF!=4,77,0)*IF(#REF!=5,777,0)*IF(#REF!=6,77777,0*(IF(#REF!=7,0,0)))))</f>
        <v>#REF!</v>
      </c>
      <c r="AG192" s="465" t="e">
        <f>IF(#REF!=1,#REF!,0*(IF(#REF!=2,5,0)*IF(#REF!=3,17,0)*IF(#REF!=4,77,0)*IF(#REF!=5,777,0)*IF(#REF!=6,7777,0*(IF(#REF!=6,77777,0)))))</f>
        <v>#REF!</v>
      </c>
      <c r="AH192" s="463" t="e">
        <f>IF(AA192=1,5,0*(IF(#REF!=2,77,0)*IF(#REF!=3,17,0)*IF(#REF!=4,77,0)*IF(#REF!=5,777,0)*IF(#REF!=6,77777,0*(IF(#REF!=7,0,0)))))</f>
        <v>#REF!</v>
      </c>
      <c r="AI192" s="463" t="e">
        <f>IF(#REF!=1,17,0*(IF(AA192=2,77,0)*IF(#REF!=3,17,0)*IF(#REF!=4,77,0)*IF(#REF!=5,777,0)*IF(#REF!=6,77777,0*(IF(#REF!=7,0,0)))))</f>
        <v>#REF!</v>
      </c>
      <c r="AJ192" s="463" t="e">
        <f>IF(#REF!=1,77,0*(IF(AB192=2,77,0)*IF(AA192=3,17,0)*IF(#REF!=4,77,0)*IF(#REF!=5,777,0)*IF(#REF!=6,77777,0*(IF(#REF!=7,0,0)))))</f>
        <v>#REF!</v>
      </c>
      <c r="AK192" s="463" t="e">
        <f>IF(#REF!=1,777,0*(IF(AC192=2,77,0)*IF(AB192=3,17,0)*IF(AA192=4,77,0)*IF(#REF!=5,777,0)*IF(#REF!=6,77777,0*(IF(#REF!=7,0,0)))))</f>
        <v>#REF!</v>
      </c>
      <c r="AL192" s="461" t="e">
        <f>IF($P$4=1,Eurojackpot!B192,0*(IF(AD192=2,77,0)*IF(AC192=3,17,0)*IF(AB192=4,77,0)*IF(AA192=5,777,0)*IF(#REF!=6,77777,0*(IF(Y192=7,0,0)))))</f>
        <v>#REF!</v>
      </c>
    </row>
    <row r="193" spans="1:38" x14ac:dyDescent="0.25">
      <c r="A193" s="86"/>
      <c r="B193" s="451"/>
      <c r="C193" s="451"/>
      <c r="D193" s="451"/>
      <c r="E193" s="451"/>
      <c r="F193" s="451"/>
      <c r="G193" s="451"/>
      <c r="H193" s="451"/>
      <c r="I193" s="451"/>
      <c r="J193" s="451"/>
      <c r="K193" s="451"/>
      <c r="L193" s="451"/>
      <c r="M193" s="451"/>
      <c r="N193" s="451"/>
      <c r="O193" s="451"/>
      <c r="P193" s="451"/>
      <c r="Q193" s="451"/>
      <c r="R193" s="451"/>
      <c r="S193" s="451"/>
      <c r="T193" s="451"/>
      <c r="U193" s="451"/>
      <c r="V193" s="451"/>
      <c r="W193" s="451"/>
      <c r="X193" s="451"/>
      <c r="Y193" s="453"/>
      <c r="Z193" s="451"/>
      <c r="AA193" s="451"/>
      <c r="AB193" s="451"/>
      <c r="AC193" s="451"/>
      <c r="AD193" s="451"/>
      <c r="AE193" s="451"/>
      <c r="AF193" s="451"/>
      <c r="AG193" s="451"/>
      <c r="AH193" s="451"/>
      <c r="AI193" s="451"/>
      <c r="AJ193" s="451"/>
      <c r="AK193" s="451"/>
      <c r="AL193" s="451"/>
    </row>
    <row r="194" spans="1:38" x14ac:dyDescent="0.25">
      <c r="A194" s="86"/>
      <c r="B194" s="451"/>
      <c r="C194" s="451"/>
      <c r="D194" s="451"/>
      <c r="E194" s="451"/>
      <c r="F194" s="451"/>
      <c r="G194" s="451"/>
      <c r="H194" s="451"/>
      <c r="I194" s="451"/>
      <c r="J194" s="451"/>
      <c r="K194" s="451"/>
      <c r="L194" s="451"/>
      <c r="M194" s="451"/>
      <c r="N194" s="451"/>
      <c r="O194" s="451"/>
      <c r="P194" s="451"/>
      <c r="Q194" s="451"/>
      <c r="R194" s="451"/>
      <c r="S194" s="451"/>
      <c r="T194" s="451"/>
      <c r="U194" s="451"/>
      <c r="V194" s="451"/>
      <c r="W194" s="451"/>
      <c r="X194" s="451"/>
      <c r="Y194" s="453"/>
      <c r="Z194" s="451"/>
      <c r="AA194" s="451"/>
      <c r="AB194" s="451"/>
      <c r="AC194" s="451"/>
      <c r="AD194" s="451"/>
      <c r="AE194" s="451"/>
      <c r="AF194" s="451"/>
      <c r="AG194" s="451"/>
      <c r="AH194" s="451"/>
      <c r="AI194" s="451"/>
      <c r="AJ194" s="451"/>
      <c r="AK194" s="451"/>
      <c r="AL194" s="451"/>
    </row>
    <row r="195" spans="1:38" ht="15.75" thickBot="1" x14ac:dyDescent="0.3">
      <c r="A195" s="86"/>
      <c r="B195" s="451"/>
      <c r="C195" s="451"/>
      <c r="D195" s="451"/>
      <c r="E195" s="451"/>
      <c r="F195" s="451"/>
      <c r="G195" s="451"/>
      <c r="H195" s="451"/>
      <c r="I195" s="451"/>
      <c r="J195" s="451"/>
      <c r="K195" s="451"/>
      <c r="L195" s="451"/>
      <c r="M195" s="451"/>
      <c r="N195" s="451"/>
      <c r="O195" s="451"/>
      <c r="P195" s="451"/>
      <c r="Q195" s="451"/>
      <c r="R195" s="451"/>
      <c r="S195" s="451"/>
      <c r="T195" s="451"/>
      <c r="U195" s="451"/>
      <c r="V195" s="451"/>
      <c r="W195" s="451"/>
      <c r="X195" s="451"/>
      <c r="Y195" s="453"/>
      <c r="Z195" s="451"/>
      <c r="AA195" s="451"/>
      <c r="AB195" s="451"/>
      <c r="AC195" s="451"/>
      <c r="AD195" s="451"/>
      <c r="AE195" s="451"/>
      <c r="AF195" s="451"/>
      <c r="AG195" s="451"/>
      <c r="AH195" s="451"/>
      <c r="AI195" s="451"/>
      <c r="AJ195" s="451"/>
      <c r="AK195" s="451"/>
      <c r="AL195" s="451"/>
    </row>
    <row r="196" spans="1:38" ht="15.75" thickBot="1" x14ac:dyDescent="0.3">
      <c r="A196" s="82">
        <v>44372</v>
      </c>
      <c r="B196" s="361" t="s">
        <v>0</v>
      </c>
      <c r="C196" s="340"/>
      <c r="D196" s="340"/>
      <c r="E196" s="340"/>
      <c r="F196" s="340"/>
      <c r="G196" s="340"/>
      <c r="H196" s="346"/>
      <c r="I196" s="361" t="s">
        <v>1</v>
      </c>
      <c r="J196" s="340"/>
      <c r="K196" s="340"/>
      <c r="L196" s="340"/>
      <c r="M196" s="340"/>
      <c r="N196" s="340"/>
      <c r="O196" s="346"/>
      <c r="P196" s="361" t="s">
        <v>2</v>
      </c>
      <c r="Q196" s="340"/>
      <c r="R196" s="340"/>
      <c r="S196" s="340"/>
      <c r="T196" s="340"/>
      <c r="U196" s="340"/>
      <c r="V196" s="346"/>
      <c r="W196" s="456" t="s">
        <v>9</v>
      </c>
      <c r="X196" s="454" t="s">
        <v>3</v>
      </c>
      <c r="Y196" s="265"/>
      <c r="Z196" s="490" t="s">
        <v>180</v>
      </c>
      <c r="AA196" s="482" t="s">
        <v>166</v>
      </c>
      <c r="AB196" s="460" t="s">
        <v>167</v>
      </c>
      <c r="AC196" s="460" t="s">
        <v>168</v>
      </c>
      <c r="AD196" s="460" t="s">
        <v>169</v>
      </c>
      <c r="AE196" s="460" t="s">
        <v>170</v>
      </c>
      <c r="AF196" s="460" t="s">
        <v>171</v>
      </c>
      <c r="AG196" s="460" t="s">
        <v>172</v>
      </c>
      <c r="AH196" s="460" t="s">
        <v>173</v>
      </c>
      <c r="AI196" s="460" t="s">
        <v>174</v>
      </c>
      <c r="AJ196" s="460" t="s">
        <v>175</v>
      </c>
      <c r="AK196" s="460" t="s">
        <v>176</v>
      </c>
      <c r="AL196" s="460" t="s">
        <v>177</v>
      </c>
    </row>
    <row r="197" spans="1:38" x14ac:dyDescent="0.25">
      <c r="A197" s="44" t="s">
        <v>23</v>
      </c>
      <c r="B197" s="146">
        <f>$B$2</f>
        <v>3</v>
      </c>
      <c r="C197" s="147">
        <f>$C$2</f>
        <v>6</v>
      </c>
      <c r="D197" s="147">
        <f>$D$2</f>
        <v>15</v>
      </c>
      <c r="E197" s="147">
        <f>$E$2</f>
        <v>20</v>
      </c>
      <c r="F197" s="147">
        <f>$F$2</f>
        <v>22</v>
      </c>
      <c r="G197" s="147">
        <f>$G$2</f>
        <v>4</v>
      </c>
      <c r="H197" s="148">
        <f>$H$2</f>
        <v>8</v>
      </c>
      <c r="I197" s="291">
        <v>4</v>
      </c>
      <c r="J197" s="292">
        <v>17</v>
      </c>
      <c r="K197" s="292">
        <v>22</v>
      </c>
      <c r="L197" s="292">
        <v>30</v>
      </c>
      <c r="M197" s="292">
        <v>47</v>
      </c>
      <c r="N197" s="292">
        <v>1</v>
      </c>
      <c r="O197" s="142">
        <v>8</v>
      </c>
      <c r="P197" s="291">
        <f>COUNTIF(I197:N197,3)</f>
        <v>0</v>
      </c>
      <c r="Q197" s="292">
        <f>COUNTIF(I197:N197,6)</f>
        <v>0</v>
      </c>
      <c r="R197" s="292">
        <f>COUNTIF(I197:N197,15)</f>
        <v>0</v>
      </c>
      <c r="S197" s="292">
        <f>COUNTIF(I197:N197,20)</f>
        <v>0</v>
      </c>
      <c r="T197" s="292">
        <f>COUNTIF(I197:N197,22)</f>
        <v>1</v>
      </c>
      <c r="U197" s="292">
        <f>COUNTIF(N197:O197,4)</f>
        <v>0</v>
      </c>
      <c r="V197" s="142">
        <f>COUNTIF(O197:P197,8)</f>
        <v>1</v>
      </c>
      <c r="W197" s="455">
        <f>SUMIF(P197:T197,1)</f>
        <v>1</v>
      </c>
      <c r="X197" s="455">
        <f>SUMIF(U197:V197,1)</f>
        <v>1</v>
      </c>
      <c r="Y197" s="265"/>
      <c r="Z197" s="491"/>
      <c r="AA197" s="483">
        <f>IF(T196=1,5,0*(IF(S196=2,77,0)*IF(R196=3,17,0)*IF(Q196=4,77,0)*IF(P196=5,777,0)*IF(O196=6,77777,0*(IF(N196=7,0,0)))))</f>
        <v>0</v>
      </c>
      <c r="AB197" s="461">
        <f>IF(S197=1,17,0*(IF(T197=2,77,0)*IF(S197=3,17,0)*IF(R197=4,77,0)*IF(Q197=5,777,0)*IF(P197=6,77777,0*(IF(O197=7,0,0)))))</f>
        <v>0</v>
      </c>
      <c r="AC197" s="461">
        <f>IF(R197=1,77,0*(IF(U197=2,77,0)*IF(T197=3,17,0)*IF(S197=4,77,0)*IF(R197=5,777,0)*IF(Q197=6,77777,0*(IF(P197=7,0,0)))))</f>
        <v>0</v>
      </c>
      <c r="AD197" s="461">
        <f>IF(Q197=1,777,0*(IF(V197=2,77,0)*IF(U197=3,17,0)*IF(T197=4,77,0)*IF(S197=5,777,0)*IF(R197=6,77777,0*(IF(Q197=7,0,0)))))</f>
        <v>0</v>
      </c>
      <c r="AE197" s="461">
        <f>IF(P197=1,7777,0*(IF(W197=2,77,0)*IF(V197=3,17,0)*IF(U197=4,77,0)*IF(T197=5,777,0)*IF(S197=6,77777,0*(IF(R197=7,0,0)))))</f>
        <v>0</v>
      </c>
      <c r="AF197" s="461">
        <f>IF(O197=1,77777,0*(IF(X197=2,77,0)*IF(W197=3,17,0)*IF(V197=4,77,0)*IF(U197=5,777,0)*IF(T197=6,77777,0*(IF(S197=7,0,0)))))</f>
        <v>0</v>
      </c>
      <c r="AG197" s="464">
        <f>IF(N197=1,Y197,0*(IF(T197=2,5,0)*IF(S197=3,17,0)*IF(R197=4,77,0)*IF(Q197=5,777,0)*IF(P197=6,7777,0*(IF(O197=6,77777,0)))))</f>
        <v>0</v>
      </c>
      <c r="AH197" s="461" t="e">
        <f>IF(AA198=1,5,0*(IF(#REF!=2,77,0)*IF(Y197=3,17,0)*IF(X197=4,77,0)*IF(W197=5,777,0)*IF(V197=6,77777,0*(IF(U197=7,0,0)))))</f>
        <v>#REF!</v>
      </c>
      <c r="AI197" s="461" t="e">
        <f>IF(#REF!=1,17,0*(IF(AA198=2,77,0)*IF(#REF!=3,17,0)*IF(Y197=4,77,0)*IF(X197=5,777,0)*IF(W197=6,77777,0*(IF(V197=7,0,0)))))</f>
        <v>#REF!</v>
      </c>
      <c r="AJ197" s="461" t="e">
        <f>IF(Y197=1,77,0*(IF(AB197=2,77,0)*IF(AA198=3,17,0)*IF(#REF!=4,77,0)*IF(Y197=5,777,0)*IF(X197=6,77777,0*(IF(W197=7,0,0)))))</f>
        <v>#REF!</v>
      </c>
      <c r="AK197" s="461">
        <f>IF(X197=1,777,0*(IF(AC197=2,77,0)*IF(AB197=3,17,0)*IF(AA198=4,77,0)*IF(#REF!=5,777,0)*IF(Y197=6,77777,0*(IF(X197=7,0,0)))))</f>
        <v>777</v>
      </c>
      <c r="AL197" s="461" t="e">
        <f>IF($P$4=1,Eurojackpot!B197,0*(IF(AD197=2,77,0)*IF(AC197=3,17,0)*IF(AB197=4,77,0)*IF(AA198=5,777,0)*IF(#REF!=6,77777,0*(IF(Y197=7,0,0)))))</f>
        <v>#REF!</v>
      </c>
    </row>
    <row r="198" spans="1:38" x14ac:dyDescent="0.25">
      <c r="A198" s="44" t="s">
        <v>24</v>
      </c>
      <c r="B198" s="149">
        <f>$B$3</f>
        <v>15</v>
      </c>
      <c r="C198" s="139">
        <f>$C$3</f>
        <v>17</v>
      </c>
      <c r="D198" s="139">
        <f>$D$3</f>
        <v>27</v>
      </c>
      <c r="E198" s="139">
        <f>$E$3</f>
        <v>33</v>
      </c>
      <c r="F198" s="139">
        <f>$F$3</f>
        <v>50</v>
      </c>
      <c r="G198" s="139">
        <f>$G$3</f>
        <v>1</v>
      </c>
      <c r="H198" s="150">
        <f>$H$3</f>
        <v>2</v>
      </c>
      <c r="I198" s="8">
        <f>$I$197</f>
        <v>4</v>
      </c>
      <c r="J198" s="1">
        <f>$J$197</f>
        <v>17</v>
      </c>
      <c r="K198" s="1">
        <f>$K$197</f>
        <v>22</v>
      </c>
      <c r="L198" s="1">
        <f>$L$197</f>
        <v>30</v>
      </c>
      <c r="M198" s="1">
        <f>$M$197</f>
        <v>47</v>
      </c>
      <c r="N198" s="1">
        <f>$N$197</f>
        <v>1</v>
      </c>
      <c r="O198" s="126">
        <f>$O$197</f>
        <v>8</v>
      </c>
      <c r="P198" s="8">
        <f>COUNTIF(I198:N198,15)</f>
        <v>0</v>
      </c>
      <c r="Q198" s="1">
        <f>COUNTIF(I198:N198,17)</f>
        <v>1</v>
      </c>
      <c r="R198" s="1">
        <f>COUNTIF(I198:N198,27)</f>
        <v>0</v>
      </c>
      <c r="S198" s="1">
        <f>COUNTIF(I198:N198,33)</f>
        <v>0</v>
      </c>
      <c r="T198" s="1">
        <f>COUNTIF(I198:N198,50)</f>
        <v>0</v>
      </c>
      <c r="U198" s="1">
        <f>COUNTIF(N198:O198,1)</f>
        <v>1</v>
      </c>
      <c r="V198" s="126">
        <f>COUNTIF(O198:P198,2)</f>
        <v>0</v>
      </c>
      <c r="W198" s="160">
        <f t="shared" ref="W198:W202" si="221">SUMIF(P198:T198,1)</f>
        <v>1</v>
      </c>
      <c r="X198" s="160">
        <f>SUMIF(U198:V198,1)</f>
        <v>1</v>
      </c>
      <c r="Y198" s="265"/>
      <c r="Z198" s="491"/>
      <c r="AA198" s="483">
        <f>IF(T197=1,5,0*(IF(S197=2,77,0)*IF(R197=3,17,0)*IF(Q197=4,77,0)*IF(P197=5,777,0)*IF(O197=6,77777,0*(IF(N197=7,0,0)))))</f>
        <v>5</v>
      </c>
      <c r="AB198" s="461">
        <f t="shared" ref="AB198" si="222">IF(U197=1,5,0*(IF(T197=2,77,0)*IF(S197=3,17,0)*IF(R197=4,77,0)*IF(Q197=5,777,0)*IF(P197=6,77777,0*(IF(O197=7,0,0)))))</f>
        <v>0</v>
      </c>
      <c r="AC198" s="461">
        <f t="shared" ref="AC198" si="223">IF(V197=1,5,0*(IF(U197=2,77,0)*IF(T197=3,17,0)*IF(S197=4,77,0)*IF(R197=5,777,0)*IF(Q197=6,77777,0*(IF(P197=7,0,0)))))</f>
        <v>5</v>
      </c>
      <c r="AD198" s="461">
        <f t="shared" ref="AD198" si="224">IF(W197=1,5,0*(IF(V197=2,77,0)*IF(U197=3,17,0)*IF(T197=4,77,0)*IF(S197=5,777,0)*IF(R197=6,77777,0*(IF(Q197=7,0,0)))))</f>
        <v>5</v>
      </c>
      <c r="AE198" s="461">
        <f t="shared" ref="AE198" si="225">IF(X197=1,5,0*(IF(W197=2,77,0)*IF(V197=3,17,0)*IF(U197=4,77,0)*IF(T197=5,777,0)*IF(S197=6,77777,0*(IF(R197=7,0,0)))))</f>
        <v>5</v>
      </c>
      <c r="AF198" s="461">
        <f t="shared" ref="AF198" si="226">IF(Y197=1,5,0*(IF(X197=2,77,0)*IF(W197=3,17,0)*IF(V197=4,77,0)*IF(U197=5,777,0)*IF(T197=6,77777,0*(IF(S197=7,0,0)))))</f>
        <v>0</v>
      </c>
      <c r="AG198" s="461">
        <f t="shared" ref="AG198" si="227">IF(Z197=1,5,0*(IF(Y197=2,77,0)*IF(X197=3,17,0)*IF(W197=4,77,0)*IF(V197=5,777,0)*IF(U197=6,77777,0*(IF(T197=7,0,0)))))</f>
        <v>0</v>
      </c>
      <c r="AH198" s="461">
        <f t="shared" ref="AH198" si="228">IF(AA197=1,5,0*(IF(Z197=2,77,0)*IF(Y197=3,17,0)*IF(X197=4,77,0)*IF(W197=5,777,0)*IF(V197=6,77777,0*(IF(U197=7,0,0)))))</f>
        <v>0</v>
      </c>
      <c r="AI198" s="461">
        <f t="shared" ref="AI198" si="229">IF(AB197=1,5,0*(IF(AA197=2,77,0)*IF(Z197=3,17,0)*IF(Y197=4,77,0)*IF(X197=5,777,0)*IF(W197=6,77777,0*(IF(V197=7,0,0)))))</f>
        <v>0</v>
      </c>
      <c r="AJ198" s="461">
        <f t="shared" ref="AJ198" si="230">IF(AC197=1,5,0*(IF(AB197=2,77,0)*IF(AA197=3,17,0)*IF(Z197=4,77,0)*IF(Y197=5,777,0)*IF(X197=6,77777,0*(IF(W197=7,0,0)))))</f>
        <v>0</v>
      </c>
      <c r="AK198" s="461">
        <f t="shared" ref="AK198" si="231">IF(AD197=1,5,0*(IF(AC197=2,77,0)*IF(AB197=3,17,0)*IF(AA197=4,77,0)*IF(Z197=5,777,0)*IF(Y197=6,77777,0*(IF(X197=7,0,0)))))</f>
        <v>0</v>
      </c>
      <c r="AL198" s="461">
        <f t="shared" ref="AL198" si="232">IF(AE197=1,5,0*(IF(AD197=2,77,0)*IF(AC197=3,17,0)*IF(AB197=4,77,0)*IF(AA197=5,777,0)*IF(Z197=6,77777,0*(IF(Y197=7,0,0)))))</f>
        <v>0</v>
      </c>
    </row>
    <row r="199" spans="1:38" x14ac:dyDescent="0.25">
      <c r="A199" s="44" t="s">
        <v>25</v>
      </c>
      <c r="B199" s="149">
        <f>$B$4</f>
        <v>7</v>
      </c>
      <c r="C199" s="139">
        <f>$C$4</f>
        <v>8</v>
      </c>
      <c r="D199" s="139">
        <f>$D$4</f>
        <v>28</v>
      </c>
      <c r="E199" s="139">
        <f>$E$4</f>
        <v>34</v>
      </c>
      <c r="F199" s="139">
        <f>$F$4</f>
        <v>39</v>
      </c>
      <c r="G199" s="139">
        <f>$G$4</f>
        <v>4</v>
      </c>
      <c r="H199" s="150">
        <f>$H$4</f>
        <v>10</v>
      </c>
      <c r="I199" s="8">
        <f>$I$197</f>
        <v>4</v>
      </c>
      <c r="J199" s="1">
        <f>$J$197</f>
        <v>17</v>
      </c>
      <c r="K199" s="1">
        <f>$K$197</f>
        <v>22</v>
      </c>
      <c r="L199" s="1">
        <f>$L$197</f>
        <v>30</v>
      </c>
      <c r="M199" s="1">
        <f>$M$197</f>
        <v>47</v>
      </c>
      <c r="N199" s="1">
        <f>$N$197</f>
        <v>1</v>
      </c>
      <c r="O199" s="126">
        <f>$O$197</f>
        <v>8</v>
      </c>
      <c r="P199" s="8">
        <f>COUNTIF(I199:N199,7)</f>
        <v>0</v>
      </c>
      <c r="Q199" s="1">
        <f t="shared" ref="Q199" si="233">COUNTIF(I199:N199,8)</f>
        <v>0</v>
      </c>
      <c r="R199" s="1">
        <f>COUNTIF(I199:N199,28)</f>
        <v>0</v>
      </c>
      <c r="S199" s="1">
        <f>COUNTIF(I199:N199,34)</f>
        <v>0</v>
      </c>
      <c r="T199" s="1">
        <f>COUNTIF(I199:N199,39)</f>
        <v>0</v>
      </c>
      <c r="U199" s="1">
        <f t="shared" ref="U199:U200" si="234">COUNTIF(N199:O199,4)</f>
        <v>0</v>
      </c>
      <c r="V199" s="126">
        <f>COUNTIF(O199:P199,10)</f>
        <v>0</v>
      </c>
      <c r="W199" s="160">
        <f t="shared" si="221"/>
        <v>0</v>
      </c>
      <c r="X199" s="160">
        <f>SUMIF(U199:V199,1)</f>
        <v>0</v>
      </c>
      <c r="Y199" s="265"/>
      <c r="Z199" s="491"/>
      <c r="AA199" s="483">
        <f>IF(T199=1,5,0*(IF(S199=2,77,0)*IF(R199=3,17,0)*IF(Q199=4,77,0)*IF(P199=5,777,0)*IF(O199=6,77777,0*(IF(N199=7,0,0)))))</f>
        <v>0</v>
      </c>
      <c r="AB199" s="461">
        <f>IF(S199=1,17,0*(IF(T199=2,77,0)*IF(S199=3,17,0)*IF(R199=4,77,0)*IF(Q199=5,777,0)*IF(P199=6,77777,0*(IF(O199=7,0,0)))))</f>
        <v>0</v>
      </c>
      <c r="AC199" s="461">
        <f>IF(R199=1,77,0*(IF(U199=2,77,0)*IF(T199=3,17,0)*IF(S199=4,77,0)*IF(R199=5,777,0)*IF(Q199=6,77777,0*(IF(P199=7,0,0)))))</f>
        <v>0</v>
      </c>
      <c r="AD199" s="461">
        <f>IF(Q199=1,777,0*(IF(V199=2,77,0)*IF(U199=3,17,0)*IF(T199=4,77,0)*IF(S199=5,777,0)*IF(R199=6,77777,0*(IF(Q199=7,0,0)))))</f>
        <v>0</v>
      </c>
      <c r="AE199" s="461">
        <f>IF(P199=1,7777,0*(IF(W199=2,77,0)*IF(V199=3,17,0)*IF(U199=4,77,0)*IF(T199=5,777,0)*IF(S199=6,77777,0*(IF(R199=7,0,0)))))</f>
        <v>0</v>
      </c>
      <c r="AF199" s="461">
        <f>IF(O199=1,77777,0*(IF(X199=2,77,0)*IF(W199=3,17,0)*IF(V199=4,77,0)*IF(U199=5,777,0)*IF(T199=6,77777,0*(IF(S199=7,0,0)))))</f>
        <v>0</v>
      </c>
      <c r="AG199" s="464">
        <f>IF(N199=1,Y199,0*(IF(T199=2,5,0)*IF(S199=3,17,0)*IF(R199=4,77,0)*IF(Q199=5,777,0)*IF(P199=6,7777,0*(IF(O199=6,77777,0)))))</f>
        <v>0</v>
      </c>
      <c r="AH199" s="461" t="e">
        <f>IF(AA199=1,5,0*(IF(#REF!=2,77,0)*IF(Y199=3,17,0)*IF(X199=4,77,0)*IF(W199=5,777,0)*IF(V199=6,77777,0*(IF(U199=7,0,0)))))</f>
        <v>#REF!</v>
      </c>
      <c r="AI199" s="461" t="e">
        <f>IF(#REF!=1,17,0*(IF(AA199=2,77,0)*IF(#REF!=3,17,0)*IF(Y199=4,77,0)*IF(X199=5,777,0)*IF(W199=6,77777,0*(IF(V199=7,0,0)))))</f>
        <v>#REF!</v>
      </c>
      <c r="AJ199" s="461" t="e">
        <f>IF(Y199=1,77,0*(IF(AB199=2,77,0)*IF(AA199=3,17,0)*IF(#REF!=4,77,0)*IF(Y199=5,777,0)*IF(X199=6,77777,0*(IF(W199=7,0,0)))))</f>
        <v>#REF!</v>
      </c>
      <c r="AK199" s="461" t="e">
        <f>IF(X199=1,777,0*(IF(AC199=2,77,0)*IF(AB199=3,17,0)*IF(AA199=4,77,0)*IF(#REF!=5,777,0)*IF(Y199=6,77777,0*(IF(X199=7,0,0)))))</f>
        <v>#REF!</v>
      </c>
      <c r="AL199" s="461" t="e">
        <f>IF($P$4=1,Eurojackpot!B199,0*(IF(AD199=2,77,0)*IF(AC199=3,17,0)*IF(AB199=4,77,0)*IF(AA199=5,777,0)*IF(#REF!=6,77777,0*(IF(Y199=7,0,0)))))</f>
        <v>#REF!</v>
      </c>
    </row>
    <row r="200" spans="1:38" x14ac:dyDescent="0.25">
      <c r="A200" s="44" t="s">
        <v>26</v>
      </c>
      <c r="B200" s="149">
        <f>$B$5</f>
        <v>1</v>
      </c>
      <c r="C200" s="139">
        <f>$C$5</f>
        <v>6</v>
      </c>
      <c r="D200" s="139">
        <f>$D$5</f>
        <v>19</v>
      </c>
      <c r="E200" s="139">
        <f>$E$5</f>
        <v>38</v>
      </c>
      <c r="F200" s="139">
        <f>$F$5</f>
        <v>40</v>
      </c>
      <c r="G200" s="139">
        <f>$G$5</f>
        <v>4</v>
      </c>
      <c r="H200" s="150">
        <f>$H$5</f>
        <v>5</v>
      </c>
      <c r="I200" s="8">
        <f>$I$197</f>
        <v>4</v>
      </c>
      <c r="J200" s="1">
        <f>$J$197</f>
        <v>17</v>
      </c>
      <c r="K200" s="1">
        <f>$K$197</f>
        <v>22</v>
      </c>
      <c r="L200" s="1">
        <f>$L$197</f>
        <v>30</v>
      </c>
      <c r="M200" s="1">
        <f>$M$197</f>
        <v>47</v>
      </c>
      <c r="N200" s="1">
        <f>$N$197</f>
        <v>1</v>
      </c>
      <c r="O200" s="126">
        <f>$O$197</f>
        <v>8</v>
      </c>
      <c r="P200" s="8">
        <f>COUNTIF(I200:N200,1)</f>
        <v>1</v>
      </c>
      <c r="Q200" s="1">
        <f>COUNTIF(I200:N200,6)</f>
        <v>0</v>
      </c>
      <c r="R200" s="1">
        <f>COUNTIF(I200:N200,19)</f>
        <v>0</v>
      </c>
      <c r="S200" s="1">
        <f>COUNTIF(I200:N200,38)</f>
        <v>0</v>
      </c>
      <c r="T200" s="1">
        <f>COUNTIF(I200:N200,40)</f>
        <v>0</v>
      </c>
      <c r="U200" s="1">
        <f t="shared" si="234"/>
        <v>0</v>
      </c>
      <c r="V200" s="126">
        <f>COUNTIF(O200:P200,5)</f>
        <v>0</v>
      </c>
      <c r="W200" s="160">
        <f t="shared" si="221"/>
        <v>1</v>
      </c>
      <c r="X200" s="160">
        <f>SUMIF(U200:V200,1)</f>
        <v>0</v>
      </c>
      <c r="Y200" s="265"/>
      <c r="Z200" s="491"/>
      <c r="AA200" s="483">
        <f>IF(T201=1,5,0*(IF(S201=2,77,0)*IF(R201=3,17,0)*IF(Q201=4,77,0)*IF(P201=5,777,0)*IF(O201=6,77777,0*(IF(N201=7,0,0)))))</f>
        <v>0</v>
      </c>
      <c r="AB200" s="461">
        <f>IF(S201=1,17,0*(IF(T201=2,77,0)*IF(S201=3,17,0)*IF(R201=4,77,0)*IF(Q201=5,777,0)*IF(P201=6,77777,0*(IF(O201=7,0,0)))))</f>
        <v>0</v>
      </c>
      <c r="AC200" s="461">
        <f>IF(R201=1,77,0*(IF(U201=2,77,0)*IF(T201=3,17,0)*IF(S201=4,77,0)*IF(R201=5,777,0)*IF(Q201=6,77777,0*(IF(P201=7,0,0)))))</f>
        <v>0</v>
      </c>
      <c r="AD200" s="461">
        <f>IF(Q201=1,777,0*(IF(V201=2,77,0)*IF(U201=3,17,0)*IF(T201=4,77,0)*IF(S201=5,777,0)*IF(R201=6,77777,0*(IF(Q201=7,0,0)))))</f>
        <v>0</v>
      </c>
      <c r="AE200" s="461">
        <f>IF(P201=1,7777,0*(IF(W201=2,77,0)*IF(V201=3,17,0)*IF(U201=4,77,0)*IF(T201=5,777,0)*IF(S201=6,77777,0*(IF(R201=7,0,0)))))</f>
        <v>0</v>
      </c>
      <c r="AF200" s="461">
        <f>IF(O201=1,77777,0*(IF(X201=2,77,0)*IF(W201=3,17,0)*IF(V201=4,77,0)*IF(U201=5,777,0)*IF(T201=6,77777,0*(IF(S201=7,0,0)))))</f>
        <v>0</v>
      </c>
      <c r="AG200" s="464">
        <f>IF(N201=1,Y201,0*(IF(T201=2,5,0)*IF(S201=3,17,0)*IF(R201=4,77,0)*IF(Q201=5,777,0)*IF(P201=6,7777,0*(IF(O201=6,77777,0)))))</f>
        <v>0</v>
      </c>
      <c r="AH200" s="461" t="e">
        <f>IF(AA200=1,5,0*(IF(#REF!=2,77,0)*IF(Y201=3,17,0)*IF(X201=4,77,0)*IF(W201=5,777,0)*IF(V201=6,77777,0*(IF(U201=7,0,0)))))</f>
        <v>#REF!</v>
      </c>
      <c r="AI200" s="461" t="e">
        <f>IF(#REF!=1,17,0*(IF(AA200=2,77,0)*IF(#REF!=3,17,0)*IF(Y201=4,77,0)*IF(X201=5,777,0)*IF(W201=6,77777,0*(IF(V201=7,0,0)))))</f>
        <v>#REF!</v>
      </c>
      <c r="AJ200" s="461" t="e">
        <f>IF(Y201=1,77,0*(IF(AB200=2,77,0)*IF(AA200=3,17,0)*IF(#REF!=4,77,0)*IF(Y201=5,777,0)*IF(X201=6,77777,0*(IF(W201=7,0,0)))))</f>
        <v>#REF!</v>
      </c>
      <c r="AK200" s="461" t="e">
        <f>IF(X201=1,777,0*(IF(AC200=2,77,0)*IF(AB200=3,17,0)*IF(AA200=4,77,0)*IF(#REF!=5,777,0)*IF(Y201=6,77777,0*(IF(X201=7,0,0)))))</f>
        <v>#REF!</v>
      </c>
      <c r="AL200" s="461" t="e">
        <f>IF($P$4=1,Eurojackpot!B200,0*(IF(AD200=2,77,0)*IF(AC200=3,17,0)*IF(AB200=4,77,0)*IF(AA200=5,777,0)*IF(#REF!=6,77777,0*(IF(Y200=7,0,0)))))</f>
        <v>#REF!</v>
      </c>
    </row>
    <row r="201" spans="1:38" x14ac:dyDescent="0.25">
      <c r="A201" s="44" t="s">
        <v>27</v>
      </c>
      <c r="B201" s="149">
        <f>$B$6</f>
        <v>10</v>
      </c>
      <c r="C201" s="139">
        <f>$C$6</f>
        <v>25</v>
      </c>
      <c r="D201" s="139">
        <f>$D$6</f>
        <v>26</v>
      </c>
      <c r="E201" s="139">
        <f>$E$6</f>
        <v>29</v>
      </c>
      <c r="F201" s="139">
        <f>$F$6</f>
        <v>35</v>
      </c>
      <c r="G201" s="139">
        <f>$G$6</f>
        <v>6</v>
      </c>
      <c r="H201" s="150">
        <f>$H$6</f>
        <v>9</v>
      </c>
      <c r="I201" s="8">
        <f>$I$197</f>
        <v>4</v>
      </c>
      <c r="J201" s="1">
        <f>$J$197</f>
        <v>17</v>
      </c>
      <c r="K201" s="1">
        <f>$K$197</f>
        <v>22</v>
      </c>
      <c r="L201" s="1">
        <f>$L$197</f>
        <v>30</v>
      </c>
      <c r="M201" s="1">
        <f>$M$197</f>
        <v>47</v>
      </c>
      <c r="N201" s="1">
        <f>$N$197</f>
        <v>1</v>
      </c>
      <c r="O201" s="126">
        <f>$O$197</f>
        <v>8</v>
      </c>
      <c r="P201" s="8">
        <f>COUNTIF(I201:N201,10)</f>
        <v>0</v>
      </c>
      <c r="Q201" s="1">
        <f>COUNTIF(I201:N201,25)</f>
        <v>0</v>
      </c>
      <c r="R201" s="1">
        <f>COUNTIF(I201:N201,26)</f>
        <v>0</v>
      </c>
      <c r="S201" s="1">
        <f>COUNTIF(I201:N201,29)</f>
        <v>0</v>
      </c>
      <c r="T201" s="1">
        <f>COUNTIF(I201:N201,35)</f>
        <v>0</v>
      </c>
      <c r="U201" s="1">
        <f>COUNTIF(N201:O201,6)</f>
        <v>0</v>
      </c>
      <c r="V201" s="126">
        <f>COUNTIF(O201:P201,9)</f>
        <v>0</v>
      </c>
      <c r="W201" s="160">
        <f t="shared" si="221"/>
        <v>0</v>
      </c>
      <c r="X201" s="160">
        <f>SUMIF(U201:V201,1)</f>
        <v>0</v>
      </c>
      <c r="Y201" s="265"/>
      <c r="Z201" s="491"/>
      <c r="AA201" s="483" t="e">
        <f>IF(#REF!=1,5,0*(IF(#REF!=2,77,0)*IF(#REF!=3,17,0)*IF(#REF!=4,77,0)*IF(#REF!=5,777,0)*IF(#REF!=6,77777,0*(IF(#REF!=7,0,0)))))</f>
        <v>#REF!</v>
      </c>
      <c r="AB201" s="461" t="e">
        <f>IF(#REF!=1,17,0*(IF(#REF!=2,77,0)*IF(#REF!=3,17,0)*IF(#REF!=4,77,0)*IF(#REF!=5,777,0)*IF(#REF!=6,77777,0*(IF(#REF!=7,0,0)))))</f>
        <v>#REF!</v>
      </c>
      <c r="AC201" s="461" t="e">
        <f>IF(#REF!=1,77,0*(IF(#REF!=2,77,0)*IF(#REF!=3,17,0)*IF(#REF!=4,77,0)*IF(#REF!=5,777,0)*IF(#REF!=6,77777,0*(IF(#REF!=7,0,0)))))</f>
        <v>#REF!</v>
      </c>
      <c r="AD201" s="461" t="e">
        <f>IF(#REF!=1,777,0*(IF(#REF!=2,77,0)*IF(#REF!=3,17,0)*IF(#REF!=4,77,0)*IF(#REF!=5,777,0)*IF(#REF!=6,77777,0*(IF(#REF!=7,0,0)))))</f>
        <v>#REF!</v>
      </c>
      <c r="AE201" s="461" t="e">
        <f>IF(#REF!=1,7777,0*(IF(#REF!=2,77,0)*IF(#REF!=3,17,0)*IF(#REF!=4,77,0)*IF(#REF!=5,777,0)*IF(#REF!=6,77777,0*(IF(#REF!=7,0,0)))))</f>
        <v>#REF!</v>
      </c>
      <c r="AF201" s="461" t="e">
        <f>IF(#REF!=1,77777,0*(IF(#REF!=2,77,0)*IF(#REF!=3,17,0)*IF(#REF!=4,77,0)*IF(#REF!=5,777,0)*IF(#REF!=6,77777,0*(IF(#REF!=7,0,0)))))</f>
        <v>#REF!</v>
      </c>
      <c r="AG201" s="464" t="e">
        <f>IF(#REF!=1,#REF!,0*(IF(#REF!=2,5,0)*IF(#REF!=3,17,0)*IF(#REF!=4,77,0)*IF(#REF!=5,777,0)*IF(#REF!=6,7777,0*(IF(#REF!=6,77777,0)))))</f>
        <v>#REF!</v>
      </c>
      <c r="AH201" s="461" t="e">
        <f>IF(AA201=1,5,0*(IF(#REF!=2,77,0)*IF(#REF!=3,17,0)*IF(#REF!=4,77,0)*IF(#REF!=5,777,0)*IF(#REF!=6,77777,0*(IF(#REF!=7,0,0)))))</f>
        <v>#REF!</v>
      </c>
      <c r="AI201" s="461" t="e">
        <f>IF(#REF!=1,17,0*(IF(AA201=2,77,0)*IF(#REF!=3,17,0)*IF(#REF!=4,77,0)*IF(#REF!=5,777,0)*IF(#REF!=6,77777,0*(IF(#REF!=7,0,0)))))</f>
        <v>#REF!</v>
      </c>
      <c r="AJ201" s="461" t="e">
        <f>IF(#REF!=1,77,0*(IF(AB201=2,77,0)*IF(AA201=3,17,0)*IF(#REF!=4,77,0)*IF(#REF!=5,777,0)*IF(#REF!=6,77777,0*(IF(#REF!=7,0,0)))))</f>
        <v>#REF!</v>
      </c>
      <c r="AK201" s="461" t="e">
        <f>IF(#REF!=1,777,0*(IF(AC201=2,77,0)*IF(AB201=3,17,0)*IF(AA201=4,77,0)*IF(#REF!=5,777,0)*IF(#REF!=6,77777,0*(IF(#REF!=7,0,0)))))</f>
        <v>#REF!</v>
      </c>
      <c r="AL201" s="461" t="e">
        <f>IF($P$4=1,Eurojackpot!B201,0*(IF(AD201=2,77,0)*IF(AC201=3,17,0)*IF(AB201=4,77,0)*IF(AA201=5,777,0)*IF(#REF!=6,77777,0*(IF(Y201=7,0,0)))))</f>
        <v>#REF!</v>
      </c>
    </row>
    <row r="202" spans="1:38" ht="15.75" thickBot="1" x14ac:dyDescent="0.3">
      <c r="A202" s="44" t="s">
        <v>28</v>
      </c>
      <c r="B202" s="476">
        <f>$B$7</f>
        <v>8</v>
      </c>
      <c r="C202" s="477">
        <f>$C$7</f>
        <v>33</v>
      </c>
      <c r="D202" s="477">
        <f>$D$7</f>
        <v>35</v>
      </c>
      <c r="E202" s="477">
        <f>$E$7</f>
        <v>36</v>
      </c>
      <c r="F202" s="477">
        <f>$F$7</f>
        <v>37</v>
      </c>
      <c r="G202" s="477">
        <f>$G$7</f>
        <v>3</v>
      </c>
      <c r="H202" s="478">
        <f>$H$7</f>
        <v>7</v>
      </c>
      <c r="I202" s="8">
        <f>$I$197</f>
        <v>4</v>
      </c>
      <c r="J202" s="1">
        <f>$J$197</f>
        <v>17</v>
      </c>
      <c r="K202" s="1">
        <f>$K$197</f>
        <v>22</v>
      </c>
      <c r="L202" s="1">
        <f>$L$197</f>
        <v>30</v>
      </c>
      <c r="M202" s="1">
        <f>$M$197</f>
        <v>47</v>
      </c>
      <c r="N202" s="1">
        <f>$N$197</f>
        <v>1</v>
      </c>
      <c r="O202" s="126">
        <f>$O$197</f>
        <v>8</v>
      </c>
      <c r="P202" s="8">
        <f>COUNTIF(I202:N202,8)</f>
        <v>0</v>
      </c>
      <c r="Q202" s="1">
        <f>COUNTIF(I202:N202,33)</f>
        <v>0</v>
      </c>
      <c r="R202" s="1">
        <f>COUNTIF(I202:N202,35)</f>
        <v>0</v>
      </c>
      <c r="S202" s="1">
        <f>COUNTIF(I202:N202,36)</f>
        <v>0</v>
      </c>
      <c r="T202" s="1">
        <f>COUNTIF(I202:N202,37)</f>
        <v>0</v>
      </c>
      <c r="U202" s="1">
        <f>COUNTIF(N202:O202,3)</f>
        <v>0</v>
      </c>
      <c r="V202" s="126">
        <f>COUNTIF(O202:P202,7)</f>
        <v>0</v>
      </c>
      <c r="W202" s="160">
        <f t="shared" si="221"/>
        <v>0</v>
      </c>
      <c r="X202" s="160">
        <f>SUMIF(U202:V202,1)</f>
        <v>0</v>
      </c>
      <c r="Y202" s="265"/>
      <c r="Z202" s="491"/>
      <c r="AA202" s="485" t="e">
        <f>IF(#REF!=1,5,0*(IF(#REF!=2,77,0)*IF(#REF!=3,17,0)*IF(#REF!=4,77,0)*IF(#REF!=5,777,0)*IF(#REF!=6,77777,0*(IF(#REF!=7,0,0)))))</f>
        <v>#REF!</v>
      </c>
      <c r="AB202" s="463" t="e">
        <f>IF(#REF!=1,17,0*(IF(#REF!=2,77,0)*IF(#REF!=3,17,0)*IF(#REF!=4,77,0)*IF(#REF!=5,777,0)*IF(#REF!=6,77777,0*(IF(#REF!=7,0,0)))))</f>
        <v>#REF!</v>
      </c>
      <c r="AC202" s="463" t="e">
        <f>IF(#REF!=1,77,0*(IF(#REF!=2,77,0)*IF(#REF!=3,17,0)*IF(#REF!=4,77,0)*IF(#REF!=5,777,0)*IF(#REF!=6,77777,0*(IF(#REF!=7,0,0)))))</f>
        <v>#REF!</v>
      </c>
      <c r="AD202" s="463" t="e">
        <f>IF(#REF!=1,777,0*(IF(#REF!=2,77,0)*IF(#REF!=3,17,0)*IF(#REF!=4,77,0)*IF(#REF!=5,777,0)*IF(#REF!=6,77777,0*(IF(#REF!=7,0,0)))))</f>
        <v>#REF!</v>
      </c>
      <c r="AE202" s="463" t="e">
        <f>IF(#REF!=1,7777,0*(IF(#REF!=2,77,0)*IF(#REF!=3,17,0)*IF(#REF!=4,77,0)*IF(#REF!=5,777,0)*IF(#REF!=6,77777,0*(IF(#REF!=7,0,0)))))</f>
        <v>#REF!</v>
      </c>
      <c r="AF202" s="463" t="e">
        <f>IF(#REF!=1,77777,0*(IF(#REF!=2,77,0)*IF(#REF!=3,17,0)*IF(#REF!=4,77,0)*IF(#REF!=5,777,0)*IF(#REF!=6,77777,0*(IF(#REF!=7,0,0)))))</f>
        <v>#REF!</v>
      </c>
      <c r="AG202" s="465" t="e">
        <f>IF(#REF!=1,#REF!,0*(IF(#REF!=2,5,0)*IF(#REF!=3,17,0)*IF(#REF!=4,77,0)*IF(#REF!=5,777,0)*IF(#REF!=6,7777,0*(IF(#REF!=6,77777,0)))))</f>
        <v>#REF!</v>
      </c>
      <c r="AH202" s="463" t="e">
        <f>IF(AA202=1,5,0*(IF(#REF!=2,77,0)*IF(#REF!=3,17,0)*IF(#REF!=4,77,0)*IF(#REF!=5,777,0)*IF(#REF!=6,77777,0*(IF(#REF!=7,0,0)))))</f>
        <v>#REF!</v>
      </c>
      <c r="AI202" s="463" t="e">
        <f>IF(#REF!=1,17,0*(IF(AA202=2,77,0)*IF(#REF!=3,17,0)*IF(#REF!=4,77,0)*IF(#REF!=5,777,0)*IF(#REF!=6,77777,0*(IF(#REF!=7,0,0)))))</f>
        <v>#REF!</v>
      </c>
      <c r="AJ202" s="463" t="e">
        <f>IF(#REF!=1,77,0*(IF(AB202=2,77,0)*IF(AA202=3,17,0)*IF(#REF!=4,77,0)*IF(#REF!=5,777,0)*IF(#REF!=6,77777,0*(IF(#REF!=7,0,0)))))</f>
        <v>#REF!</v>
      </c>
      <c r="AK202" s="463" t="e">
        <f>IF(#REF!=1,777,0*(IF(AC202=2,77,0)*IF(AB202=3,17,0)*IF(AA202=4,77,0)*IF(#REF!=5,777,0)*IF(#REF!=6,77777,0*(IF(#REF!=7,0,0)))))</f>
        <v>#REF!</v>
      </c>
      <c r="AL202" s="461" t="e">
        <f>IF($P$4=1,Eurojackpot!B202,0*(IF(AD202=2,77,0)*IF(AC202=3,17,0)*IF(AB202=4,77,0)*IF(AA202=5,777,0)*IF(#REF!=6,77777,0*(IF(Y202=7,0,0)))))</f>
        <v>#REF!</v>
      </c>
    </row>
    <row r="203" spans="1:38" ht="15.75" thickBot="1" x14ac:dyDescent="0.3">
      <c r="A203" s="82">
        <v>44379</v>
      </c>
      <c r="B203" s="361" t="s">
        <v>0</v>
      </c>
      <c r="C203" s="340"/>
      <c r="D203" s="340"/>
      <c r="E203" s="340"/>
      <c r="F203" s="340"/>
      <c r="G203" s="340"/>
      <c r="H203" s="346"/>
      <c r="I203" s="361" t="s">
        <v>1</v>
      </c>
      <c r="J203" s="340"/>
      <c r="K203" s="340"/>
      <c r="L203" s="340"/>
      <c r="M203" s="340"/>
      <c r="N203" s="340"/>
      <c r="O203" s="346"/>
      <c r="P203" s="361" t="s">
        <v>2</v>
      </c>
      <c r="Q203" s="340"/>
      <c r="R203" s="340"/>
      <c r="S203" s="340"/>
      <c r="T203" s="340"/>
      <c r="U203" s="340"/>
      <c r="V203" s="346"/>
      <c r="W203" s="456" t="s">
        <v>9</v>
      </c>
      <c r="X203" s="454" t="s">
        <v>3</v>
      </c>
      <c r="Y203" s="265"/>
      <c r="Z203" s="491"/>
      <c r="AA203" s="482" t="s">
        <v>166</v>
      </c>
      <c r="AB203" s="460" t="s">
        <v>167</v>
      </c>
      <c r="AC203" s="460" t="s">
        <v>168</v>
      </c>
      <c r="AD203" s="460" t="s">
        <v>169</v>
      </c>
      <c r="AE203" s="460" t="s">
        <v>170</v>
      </c>
      <c r="AF203" s="460" t="s">
        <v>171</v>
      </c>
      <c r="AG203" s="460" t="s">
        <v>172</v>
      </c>
      <c r="AH203" s="460" t="s">
        <v>173</v>
      </c>
      <c r="AI203" s="460" t="s">
        <v>174</v>
      </c>
      <c r="AJ203" s="460" t="s">
        <v>175</v>
      </c>
      <c r="AK203" s="460" t="s">
        <v>176</v>
      </c>
      <c r="AL203" s="460" t="s">
        <v>177</v>
      </c>
    </row>
    <row r="204" spans="1:38" x14ac:dyDescent="0.25">
      <c r="A204" s="44" t="s">
        <v>23</v>
      </c>
      <c r="B204" s="146">
        <f>$B$2</f>
        <v>3</v>
      </c>
      <c r="C204" s="147">
        <f>$C$2</f>
        <v>6</v>
      </c>
      <c r="D204" s="147">
        <f>$D$2</f>
        <v>15</v>
      </c>
      <c r="E204" s="147">
        <f>$E$2</f>
        <v>20</v>
      </c>
      <c r="F204" s="147">
        <f>$F$2</f>
        <v>22</v>
      </c>
      <c r="G204" s="147">
        <f>$G$2</f>
        <v>4</v>
      </c>
      <c r="H204" s="148">
        <f>$H$2</f>
        <v>8</v>
      </c>
      <c r="I204" s="291">
        <v>4</v>
      </c>
      <c r="J204" s="292">
        <v>5</v>
      </c>
      <c r="K204" s="292">
        <v>10</v>
      </c>
      <c r="L204" s="292">
        <v>25</v>
      </c>
      <c r="M204" s="292">
        <v>31</v>
      </c>
      <c r="N204" s="292">
        <v>4</v>
      </c>
      <c r="O204" s="142">
        <v>6</v>
      </c>
      <c r="P204" s="291">
        <f>COUNTIF(I204:N204,3)</f>
        <v>0</v>
      </c>
      <c r="Q204" s="292">
        <f>COUNTIF(I204:N204,6)</f>
        <v>0</v>
      </c>
      <c r="R204" s="292">
        <f>COUNTIF(I204:N204,15)</f>
        <v>0</v>
      </c>
      <c r="S204" s="292">
        <f>COUNTIF(I204:N204,20)</f>
        <v>0</v>
      </c>
      <c r="T204" s="292">
        <f>COUNTIF(I204:N204,22)</f>
        <v>0</v>
      </c>
      <c r="U204" s="292">
        <f>COUNTIF(N204:O204,4)</f>
        <v>1</v>
      </c>
      <c r="V204" s="142">
        <f>COUNTIF(O204:P204,8)</f>
        <v>0</v>
      </c>
      <c r="W204" s="455">
        <f>SUMIF(P204:T204,1)</f>
        <v>0</v>
      </c>
      <c r="X204" s="455">
        <f>SUMIF(U204:V204,1)</f>
        <v>1</v>
      </c>
      <c r="Y204" s="265"/>
      <c r="Z204" s="491"/>
      <c r="AA204" s="483">
        <f>IF(T203=1,5,0*(IF(S203=2,77,0)*IF(R203=3,17,0)*IF(Q203=4,77,0)*IF(P203=5,777,0)*IF(O203=6,77777,0*(IF(N203=7,0,0)))))</f>
        <v>0</v>
      </c>
      <c r="AB204" s="461">
        <f>IF(S204=1,17,0*(IF(T204=2,77,0)*IF(S204=3,17,0)*IF(R204=4,77,0)*IF(Q204=5,777,0)*IF(P204=6,77777,0*(IF(O204=7,0,0)))))</f>
        <v>0</v>
      </c>
      <c r="AC204" s="461">
        <f>IF(R204=1,77,0*(IF(U204=2,77,0)*IF(T204=3,17,0)*IF(S204=4,77,0)*IF(R204=5,777,0)*IF(Q204=6,77777,0*(IF(P204=7,0,0)))))</f>
        <v>0</v>
      </c>
      <c r="AD204" s="461">
        <f>IF(Q204=1,777,0*(IF(V204=2,77,0)*IF(U204=3,17,0)*IF(T204=4,77,0)*IF(S204=5,777,0)*IF(R204=6,77777,0*(IF(Q204=7,0,0)))))</f>
        <v>0</v>
      </c>
      <c r="AE204" s="461">
        <f>IF(P204=1,7777,0*(IF(W204=2,77,0)*IF(V204=3,17,0)*IF(U204=4,77,0)*IF(T204=5,777,0)*IF(S204=6,77777,0*(IF(R204=7,0,0)))))</f>
        <v>0</v>
      </c>
      <c r="AF204" s="461">
        <f>IF(O204=1,77777,0*(IF(X204=2,77,0)*IF(W204=3,17,0)*IF(V204=4,77,0)*IF(U204=5,777,0)*IF(T204=6,77777,0*(IF(S204=7,0,0)))))</f>
        <v>0</v>
      </c>
      <c r="AG204" s="464">
        <f>IF(N204=1,Y204,0*(IF(T204=2,5,0)*IF(S204=3,17,0)*IF(R204=4,77,0)*IF(Q204=5,777,0)*IF(P204=6,7777,0*(IF(O204=6,77777,0)))))</f>
        <v>0</v>
      </c>
      <c r="AH204" s="461" t="e">
        <f>IF(AA205=1,5,0*(IF(#REF!=2,77,0)*IF(Y204=3,17,0)*IF(X204=4,77,0)*IF(W204=5,777,0)*IF(V204=6,77777,0*(IF(U204=7,0,0)))))</f>
        <v>#REF!</v>
      </c>
      <c r="AI204" s="461" t="e">
        <f>IF(#REF!=1,17,0*(IF(AA205=2,77,0)*IF(#REF!=3,17,0)*IF(Y204=4,77,0)*IF(X204=5,777,0)*IF(W204=6,77777,0*(IF(V204=7,0,0)))))</f>
        <v>#REF!</v>
      </c>
      <c r="AJ204" s="461" t="e">
        <f>IF(Y204=1,77,0*(IF(AB204=2,77,0)*IF(AA205=3,17,0)*IF(#REF!=4,77,0)*IF(Y204=5,777,0)*IF(X204=6,77777,0*(IF(W204=7,0,0)))))</f>
        <v>#REF!</v>
      </c>
      <c r="AK204" s="461">
        <f>IF(X204=1,777,0*(IF(AC204=2,77,0)*IF(AB204=3,17,0)*IF(AA205=4,77,0)*IF(#REF!=5,777,0)*IF(Y204=6,77777,0*(IF(X204=7,0,0)))))</f>
        <v>777</v>
      </c>
      <c r="AL204" s="461" t="e">
        <f>IF($P$4=1,Eurojackpot!B204,0*(IF(AD204=2,77,0)*IF(AC204=3,17,0)*IF(AB204=4,77,0)*IF(AA205=5,777,0)*IF(#REF!=6,77777,0*(IF(Y204=7,0,0)))))</f>
        <v>#REF!</v>
      </c>
    </row>
    <row r="205" spans="1:38" x14ac:dyDescent="0.25">
      <c r="A205" s="44" t="s">
        <v>24</v>
      </c>
      <c r="B205" s="149">
        <f>$B$3</f>
        <v>15</v>
      </c>
      <c r="C205" s="139">
        <f>$C$3</f>
        <v>17</v>
      </c>
      <c r="D205" s="139">
        <f>$D$3</f>
        <v>27</v>
      </c>
      <c r="E205" s="139">
        <f>$E$3</f>
        <v>33</v>
      </c>
      <c r="F205" s="139">
        <f>$F$3</f>
        <v>50</v>
      </c>
      <c r="G205" s="139">
        <f>$G$3</f>
        <v>1</v>
      </c>
      <c r="H205" s="150">
        <f>$H$3</f>
        <v>2</v>
      </c>
      <c r="I205" s="8">
        <f>$I$204</f>
        <v>4</v>
      </c>
      <c r="J205" s="1">
        <f>$J$204</f>
        <v>5</v>
      </c>
      <c r="K205" s="1">
        <f>$K$204</f>
        <v>10</v>
      </c>
      <c r="L205" s="1">
        <f>$L$204</f>
        <v>25</v>
      </c>
      <c r="M205" s="1">
        <f>$M$204</f>
        <v>31</v>
      </c>
      <c r="N205" s="1">
        <f>$N$204</f>
        <v>4</v>
      </c>
      <c r="O205" s="126">
        <f>$O$204</f>
        <v>6</v>
      </c>
      <c r="P205" s="8">
        <f>COUNTIF(I205:N205,15)</f>
        <v>0</v>
      </c>
      <c r="Q205" s="1">
        <f>COUNTIF(I205:N205,17)</f>
        <v>0</v>
      </c>
      <c r="R205" s="1">
        <f>COUNTIF(I205:N205,27)</f>
        <v>0</v>
      </c>
      <c r="S205" s="1">
        <f>COUNTIF(I205:N205,33)</f>
        <v>0</v>
      </c>
      <c r="T205" s="1">
        <f>COUNTIF(I205:N205,50)</f>
        <v>0</v>
      </c>
      <c r="U205" s="1">
        <f>COUNTIF(N205:O205,1)</f>
        <v>0</v>
      </c>
      <c r="V205" s="126">
        <f>COUNTIF(O205:P205,2)</f>
        <v>0</v>
      </c>
      <c r="W205" s="160">
        <f t="shared" ref="W205:W209" si="235">SUMIF(P205:T205,1)</f>
        <v>0</v>
      </c>
      <c r="X205" s="160">
        <f>SUMIF(U205:V205,1)</f>
        <v>0</v>
      </c>
      <c r="Y205" s="265"/>
      <c r="Z205" s="491"/>
      <c r="AA205" s="483">
        <f>IF(T204=1,5,0*(IF(S204=2,77,0)*IF(R204=3,17,0)*IF(Q204=4,77,0)*IF(P204=5,777,0)*IF(O204=6,77777,0*(IF(N204=7,0,0)))))</f>
        <v>0</v>
      </c>
      <c r="AB205" s="461">
        <f t="shared" ref="AB205" si="236">IF(U204=1,5,0*(IF(T204=2,77,0)*IF(S204=3,17,0)*IF(R204=4,77,0)*IF(Q204=5,777,0)*IF(P204=6,77777,0*(IF(O204=7,0,0)))))</f>
        <v>5</v>
      </c>
      <c r="AC205" s="461">
        <f t="shared" ref="AC205" si="237">IF(V204=1,5,0*(IF(U204=2,77,0)*IF(T204=3,17,0)*IF(S204=4,77,0)*IF(R204=5,777,0)*IF(Q204=6,77777,0*(IF(P204=7,0,0)))))</f>
        <v>0</v>
      </c>
      <c r="AD205" s="461">
        <f t="shared" ref="AD205" si="238">IF(W204=1,5,0*(IF(V204=2,77,0)*IF(U204=3,17,0)*IF(T204=4,77,0)*IF(S204=5,777,0)*IF(R204=6,77777,0*(IF(Q204=7,0,0)))))</f>
        <v>0</v>
      </c>
      <c r="AE205" s="461">
        <f t="shared" ref="AE205" si="239">IF(X204=1,5,0*(IF(W204=2,77,0)*IF(V204=3,17,0)*IF(U204=4,77,0)*IF(T204=5,777,0)*IF(S204=6,77777,0*(IF(R204=7,0,0)))))</f>
        <v>5</v>
      </c>
      <c r="AF205" s="461">
        <f t="shared" ref="AF205" si="240">IF(Y204=1,5,0*(IF(X204=2,77,0)*IF(W204=3,17,0)*IF(V204=4,77,0)*IF(U204=5,777,0)*IF(T204=6,77777,0*(IF(S204=7,0,0)))))</f>
        <v>0</v>
      </c>
      <c r="AG205" s="461">
        <f t="shared" ref="AG205" si="241">IF(Z204=1,5,0*(IF(Y204=2,77,0)*IF(X204=3,17,0)*IF(W204=4,77,0)*IF(V204=5,777,0)*IF(U204=6,77777,0*(IF(T204=7,0,0)))))</f>
        <v>0</v>
      </c>
      <c r="AH205" s="461">
        <f t="shared" ref="AH205" si="242">IF(AA204=1,5,0*(IF(Z204=2,77,0)*IF(Y204=3,17,0)*IF(X204=4,77,0)*IF(W204=5,777,0)*IF(V204=6,77777,0*(IF(U204=7,0,0)))))</f>
        <v>0</v>
      </c>
      <c r="AI205" s="461">
        <f t="shared" ref="AI205" si="243">IF(AB204=1,5,0*(IF(AA204=2,77,0)*IF(Z204=3,17,0)*IF(Y204=4,77,0)*IF(X204=5,777,0)*IF(W204=6,77777,0*(IF(V204=7,0,0)))))</f>
        <v>0</v>
      </c>
      <c r="AJ205" s="461">
        <f t="shared" ref="AJ205" si="244">IF(AC204=1,5,0*(IF(AB204=2,77,0)*IF(AA204=3,17,0)*IF(Z204=4,77,0)*IF(Y204=5,777,0)*IF(X204=6,77777,0*(IF(W204=7,0,0)))))</f>
        <v>0</v>
      </c>
      <c r="AK205" s="461">
        <f t="shared" ref="AK205" si="245">IF(AD204=1,5,0*(IF(AC204=2,77,0)*IF(AB204=3,17,0)*IF(AA204=4,77,0)*IF(Z204=5,777,0)*IF(Y204=6,77777,0*(IF(X204=7,0,0)))))</f>
        <v>0</v>
      </c>
      <c r="AL205" s="461">
        <f t="shared" ref="AL205" si="246">IF(AE204=1,5,0*(IF(AD204=2,77,0)*IF(AC204=3,17,0)*IF(AB204=4,77,0)*IF(AA204=5,777,0)*IF(Z204=6,77777,0*(IF(Y204=7,0,0)))))</f>
        <v>0</v>
      </c>
    </row>
    <row r="206" spans="1:38" x14ac:dyDescent="0.25">
      <c r="A206" s="44" t="s">
        <v>25</v>
      </c>
      <c r="B206" s="149">
        <f>$B$4</f>
        <v>7</v>
      </c>
      <c r="C206" s="139">
        <f>$C$4</f>
        <v>8</v>
      </c>
      <c r="D206" s="139">
        <f>$D$4</f>
        <v>28</v>
      </c>
      <c r="E206" s="139">
        <f>$E$4</f>
        <v>34</v>
      </c>
      <c r="F206" s="139">
        <f>$F$4</f>
        <v>39</v>
      </c>
      <c r="G206" s="139">
        <f>$G$4</f>
        <v>4</v>
      </c>
      <c r="H206" s="150">
        <f>$H$4</f>
        <v>10</v>
      </c>
      <c r="I206" s="8">
        <f>$I$204</f>
        <v>4</v>
      </c>
      <c r="J206" s="1">
        <f>$J$204</f>
        <v>5</v>
      </c>
      <c r="K206" s="1">
        <f>$K$204</f>
        <v>10</v>
      </c>
      <c r="L206" s="1">
        <f>$L$204</f>
        <v>25</v>
      </c>
      <c r="M206" s="1">
        <f>$M$204</f>
        <v>31</v>
      </c>
      <c r="N206" s="1">
        <f>$N$204</f>
        <v>4</v>
      </c>
      <c r="O206" s="126">
        <f>$O$204</f>
        <v>6</v>
      </c>
      <c r="P206" s="8">
        <f>COUNTIF(I206:N206,7)</f>
        <v>0</v>
      </c>
      <c r="Q206" s="1">
        <f t="shared" ref="Q206" si="247">COUNTIF(I206:N206,8)</f>
        <v>0</v>
      </c>
      <c r="R206" s="1">
        <f>COUNTIF(I206:N206,28)</f>
        <v>0</v>
      </c>
      <c r="S206" s="1">
        <f>COUNTIF(I206:N206,34)</f>
        <v>0</v>
      </c>
      <c r="T206" s="1">
        <f>COUNTIF(I206:N206,39)</f>
        <v>0</v>
      </c>
      <c r="U206" s="1">
        <f t="shared" ref="U206:U207" si="248">COUNTIF(N206:O206,4)</f>
        <v>1</v>
      </c>
      <c r="V206" s="126">
        <f>COUNTIF(O206:P206,10)</f>
        <v>0</v>
      </c>
      <c r="W206" s="160">
        <f t="shared" si="235"/>
        <v>0</v>
      </c>
      <c r="X206" s="160">
        <f>SUMIF(U206:V206,1)</f>
        <v>1</v>
      </c>
      <c r="Y206" s="265"/>
      <c r="Z206" s="491"/>
      <c r="AA206" s="483">
        <f>IF(T206=1,5,0*(IF(S206=2,77,0)*IF(R206=3,17,0)*IF(Q206=4,77,0)*IF(P206=5,777,0)*IF(O206=6,77777,0*(IF(N206=7,0,0)))))</f>
        <v>0</v>
      </c>
      <c r="AB206" s="461">
        <f>IF(S206=1,17,0*(IF(T206=2,77,0)*IF(S206=3,17,0)*IF(R206=4,77,0)*IF(Q206=5,777,0)*IF(P206=6,77777,0*(IF(O206=7,0,0)))))</f>
        <v>0</v>
      </c>
      <c r="AC206" s="461">
        <f>IF(R206=1,77,0*(IF(U206=2,77,0)*IF(T206=3,17,0)*IF(S206=4,77,0)*IF(R206=5,777,0)*IF(Q206=6,77777,0*(IF(P206=7,0,0)))))</f>
        <v>0</v>
      </c>
      <c r="AD206" s="461">
        <f>IF(Q206=1,777,0*(IF(V206=2,77,0)*IF(U206=3,17,0)*IF(T206=4,77,0)*IF(S206=5,777,0)*IF(R206=6,77777,0*(IF(Q206=7,0,0)))))</f>
        <v>0</v>
      </c>
      <c r="AE206" s="461">
        <f>IF(P206=1,7777,0*(IF(W206=2,77,0)*IF(V206=3,17,0)*IF(U206=4,77,0)*IF(T206=5,777,0)*IF(S206=6,77777,0*(IF(R206=7,0,0)))))</f>
        <v>0</v>
      </c>
      <c r="AF206" s="461">
        <f>IF(O206=1,77777,0*(IF(X206=2,77,0)*IF(W206=3,17,0)*IF(V206=4,77,0)*IF(U206=5,777,0)*IF(T206=6,77777,0*(IF(S206=7,0,0)))))</f>
        <v>0</v>
      </c>
      <c r="AG206" s="464">
        <f>IF(N206=1,Y206,0*(IF(T206=2,5,0)*IF(S206=3,17,0)*IF(R206=4,77,0)*IF(Q206=5,777,0)*IF(P206=6,7777,0*(IF(O206=6,77777,0)))))</f>
        <v>0</v>
      </c>
      <c r="AH206" s="461" t="e">
        <f>IF(AA206=1,5,0*(IF(#REF!=2,77,0)*IF(Y206=3,17,0)*IF(X206=4,77,0)*IF(W206=5,777,0)*IF(V206=6,77777,0*(IF(U206=7,0,0)))))</f>
        <v>#REF!</v>
      </c>
      <c r="AI206" s="461" t="e">
        <f>IF(#REF!=1,17,0*(IF(AA206=2,77,0)*IF(#REF!=3,17,0)*IF(Y206=4,77,0)*IF(X206=5,777,0)*IF(W206=6,77777,0*(IF(V206=7,0,0)))))</f>
        <v>#REF!</v>
      </c>
      <c r="AJ206" s="461" t="e">
        <f>IF(Y206=1,77,0*(IF(AB206=2,77,0)*IF(AA206=3,17,0)*IF(#REF!=4,77,0)*IF(Y206=5,777,0)*IF(X206=6,77777,0*(IF(W206=7,0,0)))))</f>
        <v>#REF!</v>
      </c>
      <c r="AK206" s="461">
        <f>IF(X206=1,777,0*(IF(AC206=2,77,0)*IF(AB206=3,17,0)*IF(AA206=4,77,0)*IF(#REF!=5,777,0)*IF(Y206=6,77777,0*(IF(X206=7,0,0)))))</f>
        <v>777</v>
      </c>
      <c r="AL206" s="461" t="e">
        <f>IF($P$4=1,Eurojackpot!B206,0*(IF(AD206=2,77,0)*IF(AC206=3,17,0)*IF(AB206=4,77,0)*IF(AA206=5,777,0)*IF(#REF!=6,77777,0*(IF(Y206=7,0,0)))))</f>
        <v>#REF!</v>
      </c>
    </row>
    <row r="207" spans="1:38" x14ac:dyDescent="0.25">
      <c r="A207" s="44" t="s">
        <v>26</v>
      </c>
      <c r="B207" s="149">
        <f>$B$5</f>
        <v>1</v>
      </c>
      <c r="C207" s="139">
        <f>$C$5</f>
        <v>6</v>
      </c>
      <c r="D207" s="139">
        <f>$D$5</f>
        <v>19</v>
      </c>
      <c r="E207" s="139">
        <f>$E$5</f>
        <v>38</v>
      </c>
      <c r="F207" s="139">
        <f>$F$5</f>
        <v>40</v>
      </c>
      <c r="G207" s="139">
        <f>$G$5</f>
        <v>4</v>
      </c>
      <c r="H207" s="150">
        <f>$H$5</f>
        <v>5</v>
      </c>
      <c r="I207" s="8">
        <f>$I$204</f>
        <v>4</v>
      </c>
      <c r="J207" s="1">
        <f>$J$204</f>
        <v>5</v>
      </c>
      <c r="K207" s="1">
        <f>$K$204</f>
        <v>10</v>
      </c>
      <c r="L207" s="1">
        <f>$L$204</f>
        <v>25</v>
      </c>
      <c r="M207" s="1">
        <f>$M$204</f>
        <v>31</v>
      </c>
      <c r="N207" s="1">
        <f>$N$204</f>
        <v>4</v>
      </c>
      <c r="O207" s="126">
        <f>$O$204</f>
        <v>6</v>
      </c>
      <c r="P207" s="8">
        <f>COUNTIF(I207:N207,1)</f>
        <v>0</v>
      </c>
      <c r="Q207" s="1">
        <f>COUNTIF(I207:N207,6)</f>
        <v>0</v>
      </c>
      <c r="R207" s="1">
        <f>COUNTIF(I207:N207,19)</f>
        <v>0</v>
      </c>
      <c r="S207" s="1">
        <f>COUNTIF(I207:N207,38)</f>
        <v>0</v>
      </c>
      <c r="T207" s="1">
        <f>COUNTIF(I207:N207,40)</f>
        <v>0</v>
      </c>
      <c r="U207" s="1">
        <f t="shared" si="248"/>
        <v>1</v>
      </c>
      <c r="V207" s="126">
        <f>COUNTIF(O207:P207,5)</f>
        <v>0</v>
      </c>
      <c r="W207" s="160">
        <f t="shared" si="235"/>
        <v>0</v>
      </c>
      <c r="X207" s="160">
        <f>SUMIF(U207:V207,1)</f>
        <v>1</v>
      </c>
      <c r="Y207" s="265"/>
      <c r="Z207" s="491"/>
      <c r="AA207" s="483">
        <f>IF(T208=1,5,0*(IF(S208=2,77,0)*IF(R208=3,17,0)*IF(Q208=4,77,0)*IF(P208=5,777,0)*IF(O208=6,77777,0*(IF(N208=7,0,0)))))</f>
        <v>0</v>
      </c>
      <c r="AB207" s="461">
        <f>IF(S208=1,17,0*(IF(T208=2,77,0)*IF(S208=3,17,0)*IF(R208=4,77,0)*IF(Q208=5,777,0)*IF(P208=6,77777,0*(IF(O208=7,0,0)))))</f>
        <v>0</v>
      </c>
      <c r="AC207" s="461">
        <f>IF(R208=1,77,0*(IF(U208=2,77,0)*IF(T208=3,17,0)*IF(S208=4,77,0)*IF(R208=5,777,0)*IF(Q208=6,77777,0*(IF(P208=7,0,0)))))</f>
        <v>0</v>
      </c>
      <c r="AD207" s="461">
        <f>IF(Q208=1,777,0*(IF(V208=2,77,0)*IF(U208=3,17,0)*IF(T208=4,77,0)*IF(S208=5,777,0)*IF(R208=6,77777,0*(IF(Q208=7,0,0)))))</f>
        <v>777</v>
      </c>
      <c r="AE207" s="461">
        <f>IF(P208=1,7777,0*(IF(W208=2,77,0)*IF(V208=3,17,0)*IF(U208=4,77,0)*IF(T208=5,777,0)*IF(S208=6,77777,0*(IF(R208=7,0,0)))))</f>
        <v>7777</v>
      </c>
      <c r="AF207" s="461">
        <f>IF(O208=1,77777,0*(IF(X208=2,77,0)*IF(W208=3,17,0)*IF(V208=4,77,0)*IF(U208=5,777,0)*IF(T208=6,77777,0*(IF(S208=7,0,0)))))</f>
        <v>0</v>
      </c>
      <c r="AG207" s="464">
        <f>IF(N208=1,Y208,0*(IF(T208=2,5,0)*IF(S208=3,17,0)*IF(R208=4,77,0)*IF(Q208=5,777,0)*IF(P208=6,7777,0*(IF(O208=6,77777,0)))))</f>
        <v>0</v>
      </c>
      <c r="AH207" s="461" t="e">
        <f>IF(AA207=1,5,0*(IF(#REF!=2,77,0)*IF(Y208=3,17,0)*IF(X208=4,77,0)*IF(W208=5,777,0)*IF(V208=6,77777,0*(IF(U208=7,0,0)))))</f>
        <v>#REF!</v>
      </c>
      <c r="AI207" s="461" t="e">
        <f>IF(#REF!=1,17,0*(IF(AA207=2,77,0)*IF(#REF!=3,17,0)*IF(Y208=4,77,0)*IF(X208=5,777,0)*IF(W208=6,77777,0*(IF(V208=7,0,0)))))</f>
        <v>#REF!</v>
      </c>
      <c r="AJ207" s="461" t="e">
        <f>IF(Y208=1,77,0*(IF(AB207=2,77,0)*IF(AA207=3,17,0)*IF(#REF!=4,77,0)*IF(Y208=5,777,0)*IF(X208=6,77777,0*(IF(W208=7,0,0)))))</f>
        <v>#REF!</v>
      </c>
      <c r="AK207" s="461">
        <f>IF(X208=1,777,0*(IF(AC207=2,77,0)*IF(AB207=3,17,0)*IF(AA207=4,77,0)*IF(#REF!=5,777,0)*IF(Y208=6,77777,0*(IF(X208=7,0,0)))))</f>
        <v>777</v>
      </c>
      <c r="AL207" s="461" t="e">
        <f>IF($P$4=1,Eurojackpot!B207,0*(IF(AD207=2,77,0)*IF(AC207=3,17,0)*IF(AB207=4,77,0)*IF(AA207=5,777,0)*IF(#REF!=6,77777,0*(IF(Y207=7,0,0)))))</f>
        <v>#REF!</v>
      </c>
    </row>
    <row r="208" spans="1:38" x14ac:dyDescent="0.25">
      <c r="A208" s="44" t="s">
        <v>27</v>
      </c>
      <c r="B208" s="149">
        <f>$B$6</f>
        <v>10</v>
      </c>
      <c r="C208" s="139">
        <f>$C$6</f>
        <v>25</v>
      </c>
      <c r="D208" s="139">
        <f>$D$6</f>
        <v>26</v>
      </c>
      <c r="E208" s="139">
        <f>$E$6</f>
        <v>29</v>
      </c>
      <c r="F208" s="139">
        <f>$F$6</f>
        <v>35</v>
      </c>
      <c r="G208" s="139">
        <f>$G$6</f>
        <v>6</v>
      </c>
      <c r="H208" s="150">
        <f>$H$6</f>
        <v>9</v>
      </c>
      <c r="I208" s="8">
        <f>$I$204</f>
        <v>4</v>
      </c>
      <c r="J208" s="1">
        <f>$J$204</f>
        <v>5</v>
      </c>
      <c r="K208" s="1">
        <f>$K$204</f>
        <v>10</v>
      </c>
      <c r="L208" s="1">
        <f>$L$204</f>
        <v>25</v>
      </c>
      <c r="M208" s="1">
        <f>$M$204</f>
        <v>31</v>
      </c>
      <c r="N208" s="1">
        <f>$N$204</f>
        <v>4</v>
      </c>
      <c r="O208" s="126">
        <f>$O$204</f>
        <v>6</v>
      </c>
      <c r="P208" s="8">
        <f>COUNTIF(I208:N208,10)</f>
        <v>1</v>
      </c>
      <c r="Q208" s="1">
        <f>COUNTIF(I208:N208,25)</f>
        <v>1</v>
      </c>
      <c r="R208" s="1">
        <f>COUNTIF(I208:N208,26)</f>
        <v>0</v>
      </c>
      <c r="S208" s="1">
        <f>COUNTIF(I208:N208,29)</f>
        <v>0</v>
      </c>
      <c r="T208" s="1">
        <f>COUNTIF(I208:N208,35)</f>
        <v>0</v>
      </c>
      <c r="U208" s="1">
        <f>COUNTIF(N208:O208,6)</f>
        <v>1</v>
      </c>
      <c r="V208" s="126">
        <f>COUNTIF(O208:P208,9)</f>
        <v>0</v>
      </c>
      <c r="W208" s="160">
        <f t="shared" si="235"/>
        <v>2</v>
      </c>
      <c r="X208" s="160">
        <f>SUMIF(U208:V208,1)</f>
        <v>1</v>
      </c>
      <c r="Y208" s="265"/>
      <c r="Z208" s="491"/>
      <c r="AA208" s="483" t="e">
        <f>IF(#REF!=1,5,0*(IF(#REF!=2,77,0)*IF(#REF!=3,17,0)*IF(#REF!=4,77,0)*IF(#REF!=5,777,0)*IF(#REF!=6,77777,0*(IF(#REF!=7,0,0)))))</f>
        <v>#REF!</v>
      </c>
      <c r="AB208" s="461" t="e">
        <f>IF(#REF!=1,17,0*(IF(#REF!=2,77,0)*IF(#REF!=3,17,0)*IF(#REF!=4,77,0)*IF(#REF!=5,777,0)*IF(#REF!=6,77777,0*(IF(#REF!=7,0,0)))))</f>
        <v>#REF!</v>
      </c>
      <c r="AC208" s="461" t="e">
        <f>IF(#REF!=1,77,0*(IF(#REF!=2,77,0)*IF(#REF!=3,17,0)*IF(#REF!=4,77,0)*IF(#REF!=5,777,0)*IF(#REF!=6,77777,0*(IF(#REF!=7,0,0)))))</f>
        <v>#REF!</v>
      </c>
      <c r="AD208" s="461" t="e">
        <f>IF(#REF!=1,777,0*(IF(#REF!=2,77,0)*IF(#REF!=3,17,0)*IF(#REF!=4,77,0)*IF(#REF!=5,777,0)*IF(#REF!=6,77777,0*(IF(#REF!=7,0,0)))))</f>
        <v>#REF!</v>
      </c>
      <c r="AE208" s="461" t="e">
        <f>IF(#REF!=1,7777,0*(IF(#REF!=2,77,0)*IF(#REF!=3,17,0)*IF(#REF!=4,77,0)*IF(#REF!=5,777,0)*IF(#REF!=6,77777,0*(IF(#REF!=7,0,0)))))</f>
        <v>#REF!</v>
      </c>
      <c r="AF208" s="461" t="e">
        <f>IF(#REF!=1,77777,0*(IF(#REF!=2,77,0)*IF(#REF!=3,17,0)*IF(#REF!=4,77,0)*IF(#REF!=5,777,0)*IF(#REF!=6,77777,0*(IF(#REF!=7,0,0)))))</f>
        <v>#REF!</v>
      </c>
      <c r="AG208" s="464" t="e">
        <f>IF(#REF!=1,#REF!,0*(IF(#REF!=2,5,0)*IF(#REF!=3,17,0)*IF(#REF!=4,77,0)*IF(#REF!=5,777,0)*IF(#REF!=6,7777,0*(IF(#REF!=6,77777,0)))))</f>
        <v>#REF!</v>
      </c>
      <c r="AH208" s="461" t="e">
        <f>IF(AA208=1,5,0*(IF(#REF!=2,77,0)*IF(#REF!=3,17,0)*IF(#REF!=4,77,0)*IF(#REF!=5,777,0)*IF(#REF!=6,77777,0*(IF(#REF!=7,0,0)))))</f>
        <v>#REF!</v>
      </c>
      <c r="AI208" s="461" t="e">
        <f>IF(#REF!=1,17,0*(IF(AA208=2,77,0)*IF(#REF!=3,17,0)*IF(#REF!=4,77,0)*IF(#REF!=5,777,0)*IF(#REF!=6,77777,0*(IF(#REF!=7,0,0)))))</f>
        <v>#REF!</v>
      </c>
      <c r="AJ208" s="461" t="e">
        <f>IF(#REF!=1,77,0*(IF(AB208=2,77,0)*IF(AA208=3,17,0)*IF(#REF!=4,77,0)*IF(#REF!=5,777,0)*IF(#REF!=6,77777,0*(IF(#REF!=7,0,0)))))</f>
        <v>#REF!</v>
      </c>
      <c r="AK208" s="461" t="e">
        <f>IF(#REF!=1,777,0*(IF(AC208=2,77,0)*IF(AB208=3,17,0)*IF(AA208=4,77,0)*IF(#REF!=5,777,0)*IF(#REF!=6,77777,0*(IF(#REF!=7,0,0)))))</f>
        <v>#REF!</v>
      </c>
      <c r="AL208" s="461" t="e">
        <f>IF($P$4=1,Eurojackpot!B208,0*(IF(AD208=2,77,0)*IF(AC208=3,17,0)*IF(AB208=4,77,0)*IF(AA208=5,777,0)*IF(#REF!=6,77777,0*(IF(Y208=7,0,0)))))</f>
        <v>#REF!</v>
      </c>
    </row>
    <row r="209" spans="1:38" ht="15.75" thickBot="1" x14ac:dyDescent="0.3">
      <c r="A209" s="44" t="s">
        <v>28</v>
      </c>
      <c r="B209" s="149">
        <f>$B$7</f>
        <v>8</v>
      </c>
      <c r="C209" s="139">
        <f>$C$7</f>
        <v>33</v>
      </c>
      <c r="D209" s="139">
        <f>$D$7</f>
        <v>35</v>
      </c>
      <c r="E209" s="139">
        <f>$E$7</f>
        <v>36</v>
      </c>
      <c r="F209" s="139">
        <f>$F$7</f>
        <v>37</v>
      </c>
      <c r="G209" s="139">
        <f>$G$7</f>
        <v>3</v>
      </c>
      <c r="H209" s="150">
        <f>$H$7</f>
        <v>7</v>
      </c>
      <c r="I209" s="8">
        <f>$I$204</f>
        <v>4</v>
      </c>
      <c r="J209" s="1">
        <f>$J$204</f>
        <v>5</v>
      </c>
      <c r="K209" s="1">
        <f>$K$204</f>
        <v>10</v>
      </c>
      <c r="L209" s="1">
        <f>$L$204</f>
        <v>25</v>
      </c>
      <c r="M209" s="1">
        <f>$M$204</f>
        <v>31</v>
      </c>
      <c r="N209" s="1">
        <f>$N$204</f>
        <v>4</v>
      </c>
      <c r="O209" s="126">
        <f>$O$204</f>
        <v>6</v>
      </c>
      <c r="P209" s="8">
        <f>COUNTIF(I209:N209,8)</f>
        <v>0</v>
      </c>
      <c r="Q209" s="1">
        <f>COUNTIF(I209:N209,33)</f>
        <v>0</v>
      </c>
      <c r="R209" s="1">
        <f>COUNTIF(I209:N209,35)</f>
        <v>0</v>
      </c>
      <c r="S209" s="1">
        <f>COUNTIF(I209:N209,36)</f>
        <v>0</v>
      </c>
      <c r="T209" s="1">
        <f>COUNTIF(I209:N209,37)</f>
        <v>0</v>
      </c>
      <c r="U209" s="1">
        <f>COUNTIF(N209:O209,3)</f>
        <v>0</v>
      </c>
      <c r="V209" s="126">
        <f>COUNTIF(O209:P209,7)</f>
        <v>0</v>
      </c>
      <c r="W209" s="160">
        <f t="shared" si="235"/>
        <v>0</v>
      </c>
      <c r="X209" s="160">
        <f>SUMIF(U209:V209,1)</f>
        <v>0</v>
      </c>
      <c r="Y209" s="159"/>
      <c r="Z209" s="491"/>
      <c r="AA209" s="485" t="e">
        <f>IF(#REF!=1,5,0*(IF(#REF!=2,77,0)*IF(#REF!=3,17,0)*IF(#REF!=4,77,0)*IF(#REF!=5,777,0)*IF(#REF!=6,77777,0*(IF(#REF!=7,0,0)))))</f>
        <v>#REF!</v>
      </c>
      <c r="AB209" s="463" t="e">
        <f>IF(#REF!=1,17,0*(IF(#REF!=2,77,0)*IF(#REF!=3,17,0)*IF(#REF!=4,77,0)*IF(#REF!=5,777,0)*IF(#REF!=6,77777,0*(IF(#REF!=7,0,0)))))</f>
        <v>#REF!</v>
      </c>
      <c r="AC209" s="463" t="e">
        <f>IF(#REF!=1,77,0*(IF(#REF!=2,77,0)*IF(#REF!=3,17,0)*IF(#REF!=4,77,0)*IF(#REF!=5,777,0)*IF(#REF!=6,77777,0*(IF(#REF!=7,0,0)))))</f>
        <v>#REF!</v>
      </c>
      <c r="AD209" s="463" t="e">
        <f>IF(#REF!=1,777,0*(IF(#REF!=2,77,0)*IF(#REF!=3,17,0)*IF(#REF!=4,77,0)*IF(#REF!=5,777,0)*IF(#REF!=6,77777,0*(IF(#REF!=7,0,0)))))</f>
        <v>#REF!</v>
      </c>
      <c r="AE209" s="463" t="e">
        <f>IF(#REF!=1,7777,0*(IF(#REF!=2,77,0)*IF(#REF!=3,17,0)*IF(#REF!=4,77,0)*IF(#REF!=5,777,0)*IF(#REF!=6,77777,0*(IF(#REF!=7,0,0)))))</f>
        <v>#REF!</v>
      </c>
      <c r="AF209" s="463" t="e">
        <f>IF(#REF!=1,77777,0*(IF(#REF!=2,77,0)*IF(#REF!=3,17,0)*IF(#REF!=4,77,0)*IF(#REF!=5,777,0)*IF(#REF!=6,77777,0*(IF(#REF!=7,0,0)))))</f>
        <v>#REF!</v>
      </c>
      <c r="AG209" s="465" t="e">
        <f>IF(#REF!=1,#REF!,0*(IF(#REF!=2,5,0)*IF(#REF!=3,17,0)*IF(#REF!=4,77,0)*IF(#REF!=5,777,0)*IF(#REF!=6,7777,0*(IF(#REF!=6,77777,0)))))</f>
        <v>#REF!</v>
      </c>
      <c r="AH209" s="463" t="e">
        <f>IF(AA209=1,5,0*(IF(#REF!=2,77,0)*IF(#REF!=3,17,0)*IF(#REF!=4,77,0)*IF(#REF!=5,777,0)*IF(#REF!=6,77777,0*(IF(#REF!=7,0,0)))))</f>
        <v>#REF!</v>
      </c>
      <c r="AI209" s="463" t="e">
        <f>IF(#REF!=1,17,0*(IF(AA209=2,77,0)*IF(#REF!=3,17,0)*IF(#REF!=4,77,0)*IF(#REF!=5,777,0)*IF(#REF!=6,77777,0*(IF(#REF!=7,0,0)))))</f>
        <v>#REF!</v>
      </c>
      <c r="AJ209" s="463" t="e">
        <f>IF(#REF!=1,77,0*(IF(AB209=2,77,0)*IF(AA209=3,17,0)*IF(#REF!=4,77,0)*IF(#REF!=5,777,0)*IF(#REF!=6,77777,0*(IF(#REF!=7,0,0)))))</f>
        <v>#REF!</v>
      </c>
      <c r="AK209" s="463" t="e">
        <f>IF(#REF!=1,777,0*(IF(AC209=2,77,0)*IF(AB209=3,17,0)*IF(AA209=4,77,0)*IF(#REF!=5,777,0)*IF(#REF!=6,77777,0*(IF(#REF!=7,0,0)))))</f>
        <v>#REF!</v>
      </c>
      <c r="AL209" s="461" t="e">
        <f>IF($P$4=1,Eurojackpot!B209,0*(IF(AD209=2,77,0)*IF(AC209=3,17,0)*IF(AB209=4,77,0)*IF(AA209=5,777,0)*IF(#REF!=6,77777,0*(IF(Y209=7,0,0)))))</f>
        <v>#REF!</v>
      </c>
    </row>
    <row r="210" spans="1:38" ht="15.75" thickBot="1" x14ac:dyDescent="0.3">
      <c r="A210" s="82">
        <v>44386</v>
      </c>
      <c r="B210" s="361" t="s">
        <v>0</v>
      </c>
      <c r="C210" s="340"/>
      <c r="D210" s="340"/>
      <c r="E210" s="340"/>
      <c r="F210" s="340"/>
      <c r="G210" s="340"/>
      <c r="H210" s="346"/>
      <c r="I210" s="361" t="s">
        <v>1</v>
      </c>
      <c r="J210" s="340"/>
      <c r="K210" s="340"/>
      <c r="L210" s="340"/>
      <c r="M210" s="340"/>
      <c r="N210" s="340"/>
      <c r="O210" s="346"/>
      <c r="P210" s="361" t="s">
        <v>2</v>
      </c>
      <c r="Q210" s="340"/>
      <c r="R210" s="340"/>
      <c r="S210" s="340"/>
      <c r="T210" s="340"/>
      <c r="U210" s="340"/>
      <c r="V210" s="346"/>
      <c r="W210" s="456" t="s">
        <v>9</v>
      </c>
      <c r="X210" s="454" t="s">
        <v>3</v>
      </c>
      <c r="Z210" s="491"/>
      <c r="AA210" s="482" t="s">
        <v>166</v>
      </c>
      <c r="AB210" s="460" t="s">
        <v>167</v>
      </c>
      <c r="AC210" s="460" t="s">
        <v>168</v>
      </c>
      <c r="AD210" s="460" t="s">
        <v>169</v>
      </c>
      <c r="AE210" s="460" t="s">
        <v>170</v>
      </c>
      <c r="AF210" s="460" t="s">
        <v>171</v>
      </c>
      <c r="AG210" s="460" t="s">
        <v>172</v>
      </c>
      <c r="AH210" s="460" t="s">
        <v>173</v>
      </c>
      <c r="AI210" s="460" t="s">
        <v>174</v>
      </c>
      <c r="AJ210" s="460" t="s">
        <v>175</v>
      </c>
      <c r="AK210" s="460" t="s">
        <v>176</v>
      </c>
      <c r="AL210" s="460" t="s">
        <v>177</v>
      </c>
    </row>
    <row r="211" spans="1:38" x14ac:dyDescent="0.25">
      <c r="A211" s="44" t="s">
        <v>23</v>
      </c>
      <c r="B211" s="146">
        <f>$B$2</f>
        <v>3</v>
      </c>
      <c r="C211" s="147">
        <f>$C$2</f>
        <v>6</v>
      </c>
      <c r="D211" s="147">
        <f>$D$2</f>
        <v>15</v>
      </c>
      <c r="E211" s="147">
        <f>$E$2</f>
        <v>20</v>
      </c>
      <c r="F211" s="147">
        <f>$F$2</f>
        <v>22</v>
      </c>
      <c r="G211" s="147">
        <f>$G$2</f>
        <v>4</v>
      </c>
      <c r="H211" s="148">
        <f>$H$2</f>
        <v>8</v>
      </c>
      <c r="I211" s="291">
        <v>8</v>
      </c>
      <c r="J211" s="292">
        <v>14</v>
      </c>
      <c r="K211" s="292">
        <v>15</v>
      </c>
      <c r="L211" s="292">
        <v>20</v>
      </c>
      <c r="M211" s="292">
        <v>31</v>
      </c>
      <c r="N211" s="292">
        <v>8</v>
      </c>
      <c r="O211" s="142">
        <v>9</v>
      </c>
      <c r="P211" s="291">
        <f>COUNTIF(I211:N211,3)</f>
        <v>0</v>
      </c>
      <c r="Q211" s="292">
        <f>COUNTIF(I211:N211,6)</f>
        <v>0</v>
      </c>
      <c r="R211" s="292">
        <f>COUNTIF(I211:N211,15)</f>
        <v>1</v>
      </c>
      <c r="S211" s="292">
        <f>COUNTIF(I211:N211,20)</f>
        <v>1</v>
      </c>
      <c r="T211" s="292">
        <f>COUNTIF(I211:N211,22)</f>
        <v>0</v>
      </c>
      <c r="U211" s="292">
        <f>COUNTIF(N211:O211,4)</f>
        <v>0</v>
      </c>
      <c r="V211" s="142">
        <f>COUNTIF(O211:P211,8)</f>
        <v>0</v>
      </c>
      <c r="W211" s="455">
        <f>SUMIF(P211:T211,1)</f>
        <v>2</v>
      </c>
      <c r="X211" s="455">
        <f>SUMIF(U211:V211,1)</f>
        <v>0</v>
      </c>
      <c r="Y211" s="265"/>
      <c r="Z211" s="491"/>
      <c r="AA211" s="483">
        <f>IF(T210=1,5,0*(IF(S210=2,77,0)*IF(R210=3,17,0)*IF(Q210=4,77,0)*IF(P210=5,777,0)*IF(O210=6,77777,0*(IF(N210=7,0,0)))))</f>
        <v>0</v>
      </c>
      <c r="AB211" s="461">
        <f>IF(S211=1,17,0*(IF(T211=2,77,0)*IF(S211=3,17,0)*IF(R211=4,77,0)*IF(Q211=5,777,0)*IF(P211=6,77777,0*(IF(O211=7,0,0)))))</f>
        <v>17</v>
      </c>
      <c r="AC211" s="461">
        <f>IF(R211=1,77,0*(IF(U211=2,77,0)*IF(T211=3,17,0)*IF(S211=4,77,0)*IF(R211=5,777,0)*IF(Q211=6,77777,0*(IF(P211=7,0,0)))))</f>
        <v>77</v>
      </c>
      <c r="AD211" s="461">
        <f>IF(Q211=1,777,0*(IF(V211=2,77,0)*IF(U211=3,17,0)*IF(T211=4,77,0)*IF(S211=5,777,0)*IF(R211=6,77777,0*(IF(Q211=7,0,0)))))</f>
        <v>0</v>
      </c>
      <c r="AE211" s="461">
        <f>IF(P211=1,7777,0*(IF(W211=2,77,0)*IF(V211=3,17,0)*IF(U211=4,77,0)*IF(T211=5,777,0)*IF(S211=6,77777,0*(IF(R211=7,0,0)))))</f>
        <v>0</v>
      </c>
      <c r="AF211" s="461">
        <f>IF(O211=1,77777,0*(IF(X211=2,77,0)*IF(W211=3,17,0)*IF(V211=4,77,0)*IF(U211=5,777,0)*IF(T211=6,77777,0*(IF(S211=7,0,0)))))</f>
        <v>0</v>
      </c>
      <c r="AG211" s="464">
        <f>IF(N211=1,Y211,0*(IF(T211=2,5,0)*IF(S211=3,17,0)*IF(R211=4,77,0)*IF(Q211=5,777,0)*IF(P211=6,7777,0*(IF(O211=6,77777,0)))))</f>
        <v>0</v>
      </c>
      <c r="AH211" s="461" t="e">
        <f>IF(AA212=1,5,0*(IF(#REF!=2,77,0)*IF(Y211=3,17,0)*IF(X211=4,77,0)*IF(W211=5,777,0)*IF(V211=6,77777,0*(IF(U211=7,0,0)))))</f>
        <v>#REF!</v>
      </c>
      <c r="AI211" s="461" t="e">
        <f>IF(#REF!=1,17,0*(IF(AA212=2,77,0)*IF(#REF!=3,17,0)*IF(Y211=4,77,0)*IF(X211=5,777,0)*IF(W211=6,77777,0*(IF(V211=7,0,0)))))</f>
        <v>#REF!</v>
      </c>
      <c r="AJ211" s="461" t="e">
        <f>IF(Y211=1,77,0*(IF(AB211=2,77,0)*IF(AA212=3,17,0)*IF(#REF!=4,77,0)*IF(Y211=5,777,0)*IF(X211=6,77777,0*(IF(W211=7,0,0)))))</f>
        <v>#REF!</v>
      </c>
      <c r="AK211" s="461" t="e">
        <f>IF(X211=1,777,0*(IF(AC211=2,77,0)*IF(AB211=3,17,0)*IF(AA212=4,77,0)*IF(#REF!=5,777,0)*IF(Y211=6,77777,0*(IF(X211=7,0,0)))))</f>
        <v>#REF!</v>
      </c>
      <c r="AL211" s="461" t="e">
        <f>IF($P$4=1,Eurojackpot!B211,0*(IF(AD211=2,77,0)*IF(AC211=3,17,0)*IF(AB211=4,77,0)*IF(AA212=5,777,0)*IF(#REF!=6,77777,0*(IF(Y211=7,0,0)))))</f>
        <v>#REF!</v>
      </c>
    </row>
    <row r="212" spans="1:38" x14ac:dyDescent="0.25">
      <c r="A212" s="44" t="s">
        <v>24</v>
      </c>
      <c r="B212" s="149">
        <f>$B$3</f>
        <v>15</v>
      </c>
      <c r="C212" s="139">
        <f>$C$3</f>
        <v>17</v>
      </c>
      <c r="D212" s="139">
        <f>$D$3</f>
        <v>27</v>
      </c>
      <c r="E212" s="139">
        <f>$E$3</f>
        <v>33</v>
      </c>
      <c r="F212" s="139">
        <f>$F$3</f>
        <v>50</v>
      </c>
      <c r="G212" s="139">
        <f>$G$3</f>
        <v>1</v>
      </c>
      <c r="H212" s="150">
        <f>$H$3</f>
        <v>2</v>
      </c>
      <c r="I212" s="8">
        <f>$I$211</f>
        <v>8</v>
      </c>
      <c r="J212" s="1">
        <f>$J$211</f>
        <v>14</v>
      </c>
      <c r="K212" s="1">
        <f>$K$211</f>
        <v>15</v>
      </c>
      <c r="L212" s="1">
        <f>$L$211</f>
        <v>20</v>
      </c>
      <c r="M212" s="1">
        <f>$M$211</f>
        <v>31</v>
      </c>
      <c r="N212" s="1">
        <f>$N$211</f>
        <v>8</v>
      </c>
      <c r="O212" s="126">
        <f>$O$211</f>
        <v>9</v>
      </c>
      <c r="P212" s="8">
        <f>COUNTIF(I212:N212,15)</f>
        <v>1</v>
      </c>
      <c r="Q212" s="1">
        <f>COUNTIF(I212:N212,17)</f>
        <v>0</v>
      </c>
      <c r="R212" s="1">
        <f>COUNTIF(I212:N212,27)</f>
        <v>0</v>
      </c>
      <c r="S212" s="1">
        <f>COUNTIF(I212:N212,33)</f>
        <v>0</v>
      </c>
      <c r="T212" s="1">
        <f>COUNTIF(I212:N212,50)</f>
        <v>0</v>
      </c>
      <c r="U212" s="1">
        <f>COUNTIF(N212:O212,1)</f>
        <v>0</v>
      </c>
      <c r="V212" s="126">
        <f>COUNTIF(O212:P212,2)</f>
        <v>0</v>
      </c>
      <c r="W212" s="160">
        <f>SUMIF(P212:T212,1)</f>
        <v>1</v>
      </c>
      <c r="X212" s="160">
        <f>SUMIF(U212:V212,1)</f>
        <v>0</v>
      </c>
      <c r="Y212" s="265"/>
      <c r="Z212" s="491"/>
      <c r="AA212" s="483">
        <f>IF(T211=1,5,0*(IF(S211=2,77,0)*IF(R211=3,17,0)*IF(Q211=4,77,0)*IF(P211=5,777,0)*IF(O211=6,77777,0*(IF(N211=7,0,0)))))</f>
        <v>0</v>
      </c>
      <c r="AB212" s="461">
        <f t="shared" ref="AB212" si="249">IF(U211=1,5,0*(IF(T211=2,77,0)*IF(S211=3,17,0)*IF(R211=4,77,0)*IF(Q211=5,777,0)*IF(P211=6,77777,0*(IF(O211=7,0,0)))))</f>
        <v>0</v>
      </c>
      <c r="AC212" s="461">
        <f t="shared" ref="AC212" si="250">IF(V211=1,5,0*(IF(U211=2,77,0)*IF(T211=3,17,0)*IF(S211=4,77,0)*IF(R211=5,777,0)*IF(Q211=6,77777,0*(IF(P211=7,0,0)))))</f>
        <v>0</v>
      </c>
      <c r="AD212" s="461">
        <f t="shared" ref="AD212" si="251">IF(W211=1,5,0*(IF(V211=2,77,0)*IF(U211=3,17,0)*IF(T211=4,77,0)*IF(S211=5,777,0)*IF(R211=6,77777,0*(IF(Q211=7,0,0)))))</f>
        <v>0</v>
      </c>
      <c r="AE212" s="461">
        <f t="shared" ref="AE212" si="252">IF(X211=1,5,0*(IF(W211=2,77,0)*IF(V211=3,17,0)*IF(U211=4,77,0)*IF(T211=5,777,0)*IF(S211=6,77777,0*(IF(R211=7,0,0)))))</f>
        <v>0</v>
      </c>
      <c r="AF212" s="461">
        <f t="shared" ref="AF212" si="253">IF(Y211=1,5,0*(IF(X211=2,77,0)*IF(W211=3,17,0)*IF(V211=4,77,0)*IF(U211=5,777,0)*IF(T211=6,77777,0*(IF(S211=7,0,0)))))</f>
        <v>0</v>
      </c>
      <c r="AG212" s="461">
        <f t="shared" ref="AG212" si="254">IF(Z211=1,5,0*(IF(Y211=2,77,0)*IF(X211=3,17,0)*IF(W211=4,77,0)*IF(V211=5,777,0)*IF(U211=6,77777,0*(IF(T211=7,0,0)))))</f>
        <v>0</v>
      </c>
      <c r="AH212" s="461">
        <f t="shared" ref="AH212" si="255">IF(AA211=1,5,0*(IF(Z211=2,77,0)*IF(Y211=3,17,0)*IF(X211=4,77,0)*IF(W211=5,777,0)*IF(V211=6,77777,0*(IF(U211=7,0,0)))))</f>
        <v>0</v>
      </c>
      <c r="AI212" s="461">
        <f t="shared" ref="AI212" si="256">IF(AB211=1,5,0*(IF(AA211=2,77,0)*IF(Z211=3,17,0)*IF(Y211=4,77,0)*IF(X211=5,777,0)*IF(W211=6,77777,0*(IF(V211=7,0,0)))))</f>
        <v>0</v>
      </c>
      <c r="AJ212" s="461">
        <f t="shared" ref="AJ212" si="257">IF(AC211=1,5,0*(IF(AB211=2,77,0)*IF(AA211=3,17,0)*IF(Z211=4,77,0)*IF(Y211=5,777,0)*IF(X211=6,77777,0*(IF(W211=7,0,0)))))</f>
        <v>0</v>
      </c>
      <c r="AK212" s="461">
        <f t="shared" ref="AK212" si="258">IF(AD211=1,5,0*(IF(AC211=2,77,0)*IF(AB211=3,17,0)*IF(AA211=4,77,0)*IF(Z211=5,777,0)*IF(Y211=6,77777,0*(IF(X211=7,0,0)))))</f>
        <v>0</v>
      </c>
      <c r="AL212" s="461">
        <f t="shared" ref="AL212" si="259">IF(AE211=1,5,0*(IF(AD211=2,77,0)*IF(AC211=3,17,0)*IF(AB211=4,77,0)*IF(AA211=5,777,0)*IF(Z211=6,77777,0*(IF(Y211=7,0,0)))))</f>
        <v>0</v>
      </c>
    </row>
    <row r="213" spans="1:38" x14ac:dyDescent="0.25">
      <c r="A213" s="44" t="s">
        <v>25</v>
      </c>
      <c r="B213" s="149">
        <f>$B$4</f>
        <v>7</v>
      </c>
      <c r="C213" s="139">
        <f>$C$4</f>
        <v>8</v>
      </c>
      <c r="D213" s="139">
        <f>$D$4</f>
        <v>28</v>
      </c>
      <c r="E213" s="139">
        <f>$E$4</f>
        <v>34</v>
      </c>
      <c r="F213" s="139">
        <f>$F$4</f>
        <v>39</v>
      </c>
      <c r="G213" s="139">
        <f>$G$4</f>
        <v>4</v>
      </c>
      <c r="H213" s="150">
        <f>$H$4</f>
        <v>10</v>
      </c>
      <c r="I213" s="8">
        <f>$I$211</f>
        <v>8</v>
      </c>
      <c r="J213" s="1">
        <f>$J$211</f>
        <v>14</v>
      </c>
      <c r="K213" s="1">
        <f>$K$211</f>
        <v>15</v>
      </c>
      <c r="L213" s="1">
        <f>$L$211</f>
        <v>20</v>
      </c>
      <c r="M213" s="1">
        <f>$M$211</f>
        <v>31</v>
      </c>
      <c r="N213" s="1">
        <f>$N$211</f>
        <v>8</v>
      </c>
      <c r="O213" s="126">
        <f>$O$211</f>
        <v>9</v>
      </c>
      <c r="P213" s="8">
        <f>COUNTIF(I213:N213,7)</f>
        <v>0</v>
      </c>
      <c r="Q213" s="1">
        <f t="shared" ref="Q213" si="260">COUNTIF(I213:N213,8)</f>
        <v>2</v>
      </c>
      <c r="R213" s="1">
        <f>COUNTIF(I213:N213,28)</f>
        <v>0</v>
      </c>
      <c r="S213" s="1">
        <f>COUNTIF(I213:N213,34)</f>
        <v>0</v>
      </c>
      <c r="T213" s="1">
        <f>COUNTIF(I213:N213,39)</f>
        <v>0</v>
      </c>
      <c r="U213" s="1">
        <f t="shared" ref="U213:U214" si="261">COUNTIF(N213:O213,4)</f>
        <v>0</v>
      </c>
      <c r="V213" s="126">
        <f>COUNTIF(O213:P213,10)</f>
        <v>0</v>
      </c>
      <c r="W213" s="160">
        <f>SUMIF(P213:T213,1)</f>
        <v>0</v>
      </c>
      <c r="X213" s="160">
        <f>SUMIF(U213:V213,1)</f>
        <v>0</v>
      </c>
      <c r="Y213" s="265"/>
      <c r="Z213" s="491"/>
      <c r="AA213" s="483">
        <f>IF(T213=1,5,0*(IF(S213=2,77,0)*IF(R213=3,17,0)*IF(Q213=4,77,0)*IF(P213=5,777,0)*IF(O213=6,77777,0*(IF(N213=7,0,0)))))</f>
        <v>0</v>
      </c>
      <c r="AB213" s="461">
        <f>IF(S213=1,17,0*(IF(T213=2,77,0)*IF(S213=3,17,0)*IF(R213=4,77,0)*IF(Q213=5,777,0)*IF(P213=6,77777,0*(IF(O213=7,0,0)))))</f>
        <v>0</v>
      </c>
      <c r="AC213" s="461">
        <f>IF(R213=1,77,0*(IF(U213=2,77,0)*IF(T213=3,17,0)*IF(S213=4,77,0)*IF(R213=5,777,0)*IF(Q213=6,77777,0*(IF(P213=7,0,0)))))</f>
        <v>0</v>
      </c>
      <c r="AD213" s="461">
        <f>IF(Q213=1,777,0*(IF(V213=2,77,0)*IF(U213=3,17,0)*IF(T213=4,77,0)*IF(S213=5,777,0)*IF(R213=6,77777,0*(IF(Q213=7,0,0)))))</f>
        <v>0</v>
      </c>
      <c r="AE213" s="461">
        <f>IF(P213=1,7777,0*(IF(W213=2,77,0)*IF(V213=3,17,0)*IF(U213=4,77,0)*IF(T213=5,777,0)*IF(S213=6,77777,0*(IF(R213=7,0,0)))))</f>
        <v>0</v>
      </c>
      <c r="AF213" s="461">
        <f>IF(O213=1,77777,0*(IF(X213=2,77,0)*IF(W213=3,17,0)*IF(V213=4,77,0)*IF(U213=5,777,0)*IF(T213=6,77777,0*(IF(S213=7,0,0)))))</f>
        <v>0</v>
      </c>
      <c r="AG213" s="464">
        <f>IF(N213=1,Y213,0*(IF(T213=2,5,0)*IF(S213=3,17,0)*IF(R213=4,77,0)*IF(Q213=5,777,0)*IF(P213=6,7777,0*(IF(O213=6,77777,0)))))</f>
        <v>0</v>
      </c>
      <c r="AH213" s="461" t="e">
        <f>IF(AA213=1,5,0*(IF(#REF!=2,77,0)*IF(Y213=3,17,0)*IF(X213=4,77,0)*IF(W213=5,777,0)*IF(V213=6,77777,0*(IF(U213=7,0,0)))))</f>
        <v>#REF!</v>
      </c>
      <c r="AI213" s="461" t="e">
        <f>IF(#REF!=1,17,0*(IF(AA213=2,77,0)*IF(#REF!=3,17,0)*IF(Y213=4,77,0)*IF(X213=5,777,0)*IF(W213=6,77777,0*(IF(V213=7,0,0)))))</f>
        <v>#REF!</v>
      </c>
      <c r="AJ213" s="461" t="e">
        <f>IF(Y213=1,77,0*(IF(AB213=2,77,0)*IF(AA213=3,17,0)*IF(#REF!=4,77,0)*IF(Y213=5,777,0)*IF(X213=6,77777,0*(IF(W213=7,0,0)))))</f>
        <v>#REF!</v>
      </c>
      <c r="AK213" s="461" t="e">
        <f>IF(X213=1,777,0*(IF(AC213=2,77,0)*IF(AB213=3,17,0)*IF(AA213=4,77,0)*IF(#REF!=5,777,0)*IF(Y213=6,77777,0*(IF(X213=7,0,0)))))</f>
        <v>#REF!</v>
      </c>
      <c r="AL213" s="461" t="e">
        <f>IF($P$4=1,Eurojackpot!B213,0*(IF(AD213=2,77,0)*IF(AC213=3,17,0)*IF(AB213=4,77,0)*IF(AA213=5,777,0)*IF(#REF!=6,77777,0*(IF(Y213=7,0,0)))))</f>
        <v>#REF!</v>
      </c>
    </row>
    <row r="214" spans="1:38" x14ac:dyDescent="0.25">
      <c r="A214" s="44" t="s">
        <v>26</v>
      </c>
      <c r="B214" s="149">
        <f>$B$5</f>
        <v>1</v>
      </c>
      <c r="C214" s="139">
        <f>$C$5</f>
        <v>6</v>
      </c>
      <c r="D214" s="139">
        <f>$D$5</f>
        <v>19</v>
      </c>
      <c r="E214" s="139">
        <f>$E$5</f>
        <v>38</v>
      </c>
      <c r="F214" s="139">
        <f>$F$5</f>
        <v>40</v>
      </c>
      <c r="G214" s="139">
        <f>$G$5</f>
        <v>4</v>
      </c>
      <c r="H214" s="150">
        <f>$H$5</f>
        <v>5</v>
      </c>
      <c r="I214" s="8">
        <f>$I$211</f>
        <v>8</v>
      </c>
      <c r="J214" s="1">
        <f>$J$211</f>
        <v>14</v>
      </c>
      <c r="K214" s="1">
        <f>$K$211</f>
        <v>15</v>
      </c>
      <c r="L214" s="1">
        <f>$L$211</f>
        <v>20</v>
      </c>
      <c r="M214" s="1">
        <f>$M$211</f>
        <v>31</v>
      </c>
      <c r="N214" s="1">
        <f>$N$211</f>
        <v>8</v>
      </c>
      <c r="O214" s="126">
        <f>$O$211</f>
        <v>9</v>
      </c>
      <c r="P214" s="8">
        <f>COUNTIF(I214:N214,1)</f>
        <v>0</v>
      </c>
      <c r="Q214" s="1">
        <f>COUNTIF(I214:N214,6)</f>
        <v>0</v>
      </c>
      <c r="R214" s="1">
        <f>COUNTIF(I214:N214,19)</f>
        <v>0</v>
      </c>
      <c r="S214" s="1">
        <f>COUNTIF(I214:N214,38)</f>
        <v>0</v>
      </c>
      <c r="T214" s="1">
        <f>COUNTIF(I214:N214,40)</f>
        <v>0</v>
      </c>
      <c r="U214" s="1">
        <f t="shared" si="261"/>
        <v>0</v>
      </c>
      <c r="V214" s="126">
        <f>COUNTIF(O214:P214,5)</f>
        <v>0</v>
      </c>
      <c r="W214" s="160">
        <f>SUMIF(P214:T214,1)</f>
        <v>0</v>
      </c>
      <c r="X214" s="160">
        <f>SUMIF(U214:V214,1)</f>
        <v>0</v>
      </c>
      <c r="Y214" s="265"/>
      <c r="Z214" s="491"/>
      <c r="AA214" s="483">
        <f>IF(T215=1,5,0*(IF(S215=2,77,0)*IF(R215=3,17,0)*IF(Q215=4,77,0)*IF(P215=5,777,0)*IF(O215=6,77777,0*(IF(N215=7,0,0)))))</f>
        <v>0</v>
      </c>
      <c r="AB214" s="461">
        <f>IF(S215=1,17,0*(IF(T215=2,77,0)*IF(S215=3,17,0)*IF(R215=4,77,0)*IF(Q215=5,777,0)*IF(P215=6,77777,0*(IF(O215=7,0,0)))))</f>
        <v>0</v>
      </c>
      <c r="AC214" s="461">
        <f>IF(R215=1,77,0*(IF(U215=2,77,0)*IF(T215=3,17,0)*IF(S215=4,77,0)*IF(R215=5,777,0)*IF(Q215=6,77777,0*(IF(P215=7,0,0)))))</f>
        <v>0</v>
      </c>
      <c r="AD214" s="461">
        <f>IF(Q215=1,777,0*(IF(V215=2,77,0)*IF(U215=3,17,0)*IF(T215=4,77,0)*IF(S215=5,777,0)*IF(R215=6,77777,0*(IF(Q215=7,0,0)))))</f>
        <v>0</v>
      </c>
      <c r="AE214" s="461">
        <f>IF(P215=1,7777,0*(IF(W215=2,77,0)*IF(V215=3,17,0)*IF(U215=4,77,0)*IF(T215=5,777,0)*IF(S215=6,77777,0*(IF(R215=7,0,0)))))</f>
        <v>0</v>
      </c>
      <c r="AF214" s="461">
        <f>IF(O215=1,77777,0*(IF(X215=2,77,0)*IF(W215=3,17,0)*IF(V215=4,77,0)*IF(U215=5,777,0)*IF(T215=6,77777,0*(IF(S215=7,0,0)))))</f>
        <v>0</v>
      </c>
      <c r="AG214" s="464">
        <f>IF(N215=1,Y215,0*(IF(T215=2,5,0)*IF(S215=3,17,0)*IF(R215=4,77,0)*IF(Q215=5,777,0)*IF(P215=6,7777,0*(IF(O215=6,77777,0)))))</f>
        <v>0</v>
      </c>
      <c r="AH214" s="461" t="e">
        <f>IF(AA214=1,5,0*(IF(#REF!=2,77,0)*IF(Y215=3,17,0)*IF(X215=4,77,0)*IF(W215=5,777,0)*IF(V215=6,77777,0*(IF(U215=7,0,0)))))</f>
        <v>#REF!</v>
      </c>
      <c r="AI214" s="461" t="e">
        <f>IF(#REF!=1,17,0*(IF(AA214=2,77,0)*IF(#REF!=3,17,0)*IF(Y215=4,77,0)*IF(X215=5,777,0)*IF(W215=6,77777,0*(IF(V215=7,0,0)))))</f>
        <v>#REF!</v>
      </c>
      <c r="AJ214" s="461" t="e">
        <f>IF(Y215=1,77,0*(IF(AB214=2,77,0)*IF(AA214=3,17,0)*IF(#REF!=4,77,0)*IF(Y215=5,777,0)*IF(X215=6,77777,0*(IF(W215=7,0,0)))))</f>
        <v>#REF!</v>
      </c>
      <c r="AK214" s="461">
        <f>IF(X215=1,777,0*(IF(AC214=2,77,0)*IF(AB214=3,17,0)*IF(AA214=4,77,0)*IF(#REF!=5,777,0)*IF(Y215=6,77777,0*(IF(X215=7,0,0)))))</f>
        <v>777</v>
      </c>
      <c r="AL214" s="461" t="e">
        <f>IF($P$4=1,Eurojackpot!B214,0*(IF(AD214=2,77,0)*IF(AC214=3,17,0)*IF(AB214=4,77,0)*IF(AA214=5,777,0)*IF(#REF!=6,77777,0*(IF(Y214=7,0,0)))))</f>
        <v>#REF!</v>
      </c>
    </row>
    <row r="215" spans="1:38" x14ac:dyDescent="0.25">
      <c r="A215" s="44" t="s">
        <v>27</v>
      </c>
      <c r="B215" s="149">
        <f>$B$6</f>
        <v>10</v>
      </c>
      <c r="C215" s="139">
        <f>$C$6</f>
        <v>25</v>
      </c>
      <c r="D215" s="139">
        <f>$D$6</f>
        <v>26</v>
      </c>
      <c r="E215" s="139">
        <f>$E$6</f>
        <v>29</v>
      </c>
      <c r="F215" s="139">
        <f>$F$6</f>
        <v>35</v>
      </c>
      <c r="G215" s="139">
        <f>$G$6</f>
        <v>6</v>
      </c>
      <c r="H215" s="150">
        <f>$H$6</f>
        <v>9</v>
      </c>
      <c r="I215" s="8">
        <f>$I$211</f>
        <v>8</v>
      </c>
      <c r="J215" s="1">
        <f>$J$211</f>
        <v>14</v>
      </c>
      <c r="K215" s="1">
        <f>$K$211</f>
        <v>15</v>
      </c>
      <c r="L215" s="1">
        <f>$L$211</f>
        <v>20</v>
      </c>
      <c r="M215" s="1">
        <f>$M$211</f>
        <v>31</v>
      </c>
      <c r="N215" s="1">
        <f>$N$211</f>
        <v>8</v>
      </c>
      <c r="O215" s="126">
        <f>$O$211</f>
        <v>9</v>
      </c>
      <c r="P215" s="8">
        <f>COUNTIF(I215:N215,10)</f>
        <v>0</v>
      </c>
      <c r="Q215" s="1">
        <f>COUNTIF(I215:N215,25)</f>
        <v>0</v>
      </c>
      <c r="R215" s="1">
        <f>COUNTIF(I215:N215,26)</f>
        <v>0</v>
      </c>
      <c r="S215" s="1">
        <f>COUNTIF(I215:N215,29)</f>
        <v>0</v>
      </c>
      <c r="T215" s="1">
        <f>COUNTIF(I215:N215,35)</f>
        <v>0</v>
      </c>
      <c r="U215" s="1">
        <f>COUNTIF(N215:O215,6)</f>
        <v>0</v>
      </c>
      <c r="V215" s="126">
        <f>COUNTIF(O215:P215,9)</f>
        <v>1</v>
      </c>
      <c r="W215" s="160">
        <f>SUMIF(P215:T215,1)</f>
        <v>0</v>
      </c>
      <c r="X215" s="160">
        <f>SUMIF(U215:V215,1)</f>
        <v>1</v>
      </c>
      <c r="Y215" s="265">
        <v>7.6</v>
      </c>
      <c r="Z215" s="491"/>
      <c r="AA215" s="483" t="e">
        <f>IF(#REF!=1,5,0*(IF(#REF!=2,77,0)*IF(#REF!=3,17,0)*IF(#REF!=4,77,0)*IF(#REF!=5,777,0)*IF(#REF!=6,77777,0*(IF(#REF!=7,0,0)))))</f>
        <v>#REF!</v>
      </c>
      <c r="AB215" s="461" t="e">
        <f>IF(#REF!=1,17,0*(IF(#REF!=2,77,0)*IF(#REF!=3,17,0)*IF(#REF!=4,77,0)*IF(#REF!=5,777,0)*IF(#REF!=6,77777,0*(IF(#REF!=7,0,0)))))</f>
        <v>#REF!</v>
      </c>
      <c r="AC215" s="461" t="e">
        <f>IF(#REF!=1,77,0*(IF(#REF!=2,77,0)*IF(#REF!=3,17,0)*IF(#REF!=4,77,0)*IF(#REF!=5,777,0)*IF(#REF!=6,77777,0*(IF(#REF!=7,0,0)))))</f>
        <v>#REF!</v>
      </c>
      <c r="AD215" s="461" t="e">
        <f>IF(#REF!=1,777,0*(IF(#REF!=2,77,0)*IF(#REF!=3,17,0)*IF(#REF!=4,77,0)*IF(#REF!=5,777,0)*IF(#REF!=6,77777,0*(IF(#REF!=7,0,0)))))</f>
        <v>#REF!</v>
      </c>
      <c r="AE215" s="461" t="e">
        <f>IF(#REF!=1,7777,0*(IF(#REF!=2,77,0)*IF(#REF!=3,17,0)*IF(#REF!=4,77,0)*IF(#REF!=5,777,0)*IF(#REF!=6,77777,0*(IF(#REF!=7,0,0)))))</f>
        <v>#REF!</v>
      </c>
      <c r="AF215" s="461" t="e">
        <f>IF(#REF!=1,77777,0*(IF(#REF!=2,77,0)*IF(#REF!=3,17,0)*IF(#REF!=4,77,0)*IF(#REF!=5,777,0)*IF(#REF!=6,77777,0*(IF(#REF!=7,0,0)))))</f>
        <v>#REF!</v>
      </c>
      <c r="AG215" s="464" t="e">
        <f>IF(#REF!=1,#REF!,0*(IF(#REF!=2,5,0)*IF(#REF!=3,17,0)*IF(#REF!=4,77,0)*IF(#REF!=5,777,0)*IF(#REF!=6,7777,0*(IF(#REF!=6,77777,0)))))</f>
        <v>#REF!</v>
      </c>
      <c r="AH215" s="461" t="e">
        <f>IF(AA215=1,5,0*(IF(#REF!=2,77,0)*IF(#REF!=3,17,0)*IF(#REF!=4,77,0)*IF(#REF!=5,777,0)*IF(#REF!=6,77777,0*(IF(#REF!=7,0,0)))))</f>
        <v>#REF!</v>
      </c>
      <c r="AI215" s="461" t="e">
        <f>IF(#REF!=1,17,0*(IF(AA215=2,77,0)*IF(#REF!=3,17,0)*IF(#REF!=4,77,0)*IF(#REF!=5,777,0)*IF(#REF!=6,77777,0*(IF(#REF!=7,0,0)))))</f>
        <v>#REF!</v>
      </c>
      <c r="AJ215" s="461" t="e">
        <f>IF(#REF!=1,77,0*(IF(AB215=2,77,0)*IF(AA215=3,17,0)*IF(#REF!=4,77,0)*IF(#REF!=5,777,0)*IF(#REF!=6,77777,0*(IF(#REF!=7,0,0)))))</f>
        <v>#REF!</v>
      </c>
      <c r="AK215" s="461" t="e">
        <f>IF(#REF!=1,777,0*(IF(AC215=2,77,0)*IF(AB215=3,17,0)*IF(AA215=4,77,0)*IF(#REF!=5,777,0)*IF(#REF!=6,77777,0*(IF(#REF!=7,0,0)))))</f>
        <v>#REF!</v>
      </c>
      <c r="AL215" s="461" t="e">
        <f>IF($P$4=1,Eurojackpot!B215,0*(IF(AD215=2,77,0)*IF(AC215=3,17,0)*IF(AB215=4,77,0)*IF(AA215=5,777,0)*IF(#REF!=6,77777,0*(IF(Y215=7,0,0)))))</f>
        <v>#REF!</v>
      </c>
    </row>
    <row r="216" spans="1:38" ht="15.75" thickBot="1" x14ac:dyDescent="0.3">
      <c r="A216" s="44" t="s">
        <v>28</v>
      </c>
      <c r="B216" s="149">
        <f>$B$7</f>
        <v>8</v>
      </c>
      <c r="C216" s="139">
        <f>$C$7</f>
        <v>33</v>
      </c>
      <c r="D216" s="139">
        <f>$D$7</f>
        <v>35</v>
      </c>
      <c r="E216" s="139">
        <f>$E$7</f>
        <v>36</v>
      </c>
      <c r="F216" s="139">
        <f>$F$7</f>
        <v>37</v>
      </c>
      <c r="G216" s="139">
        <f>$G$7</f>
        <v>3</v>
      </c>
      <c r="H216" s="150">
        <f>$H$7</f>
        <v>7</v>
      </c>
      <c r="I216" s="118">
        <f>$I$211</f>
        <v>8</v>
      </c>
      <c r="J216" s="33">
        <f>$J$211</f>
        <v>14</v>
      </c>
      <c r="K216" s="33">
        <f>$K$211</f>
        <v>15</v>
      </c>
      <c r="L216" s="33">
        <f>$L$211</f>
        <v>20</v>
      </c>
      <c r="M216" s="33">
        <f>$M$211</f>
        <v>31</v>
      </c>
      <c r="N216" s="33">
        <f>$N$211</f>
        <v>8</v>
      </c>
      <c r="O216" s="496">
        <f>$O$211</f>
        <v>9</v>
      </c>
      <c r="P216" s="118">
        <f>COUNTIF(I216:N216,8)</f>
        <v>2</v>
      </c>
      <c r="Q216" s="33">
        <f>COUNTIF(I216:N216,33)</f>
        <v>0</v>
      </c>
      <c r="R216" s="33">
        <f>COUNTIF(I216:N216,35)</f>
        <v>0</v>
      </c>
      <c r="S216" s="33">
        <f>COUNTIF(I216:N216,36)</f>
        <v>0</v>
      </c>
      <c r="T216" s="33">
        <f>COUNTIF(I216:N216,37)</f>
        <v>0</v>
      </c>
      <c r="U216" s="33">
        <f>COUNTIF(N216:O216,3)</f>
        <v>0</v>
      </c>
      <c r="V216" s="496">
        <f>COUNTIF(O216:P216,7)</f>
        <v>0</v>
      </c>
      <c r="W216" s="160">
        <f>SUMIF(P216:T216,1)</f>
        <v>0</v>
      </c>
      <c r="X216" s="160">
        <f>SUMIF(U216:V216,1)</f>
        <v>0</v>
      </c>
      <c r="Y216" s="265"/>
      <c r="Z216" s="491"/>
      <c r="AA216" s="485" t="e">
        <f>IF(#REF!=1,5,0*(IF(#REF!=2,77,0)*IF(#REF!=3,17,0)*IF(#REF!=4,77,0)*IF(#REF!=5,777,0)*IF(#REF!=6,77777,0*(IF(#REF!=7,0,0)))))</f>
        <v>#REF!</v>
      </c>
      <c r="AB216" s="463" t="e">
        <f>IF(#REF!=1,17,0*(IF(#REF!=2,77,0)*IF(#REF!=3,17,0)*IF(#REF!=4,77,0)*IF(#REF!=5,777,0)*IF(#REF!=6,77777,0*(IF(#REF!=7,0,0)))))</f>
        <v>#REF!</v>
      </c>
      <c r="AC216" s="463" t="e">
        <f>IF(#REF!=1,77,0*(IF(#REF!=2,77,0)*IF(#REF!=3,17,0)*IF(#REF!=4,77,0)*IF(#REF!=5,777,0)*IF(#REF!=6,77777,0*(IF(#REF!=7,0,0)))))</f>
        <v>#REF!</v>
      </c>
      <c r="AD216" s="463" t="e">
        <f>IF(#REF!=1,777,0*(IF(#REF!=2,77,0)*IF(#REF!=3,17,0)*IF(#REF!=4,77,0)*IF(#REF!=5,777,0)*IF(#REF!=6,77777,0*(IF(#REF!=7,0,0)))))</f>
        <v>#REF!</v>
      </c>
      <c r="AE216" s="463" t="e">
        <f>IF(#REF!=1,7777,0*(IF(#REF!=2,77,0)*IF(#REF!=3,17,0)*IF(#REF!=4,77,0)*IF(#REF!=5,777,0)*IF(#REF!=6,77777,0*(IF(#REF!=7,0,0)))))</f>
        <v>#REF!</v>
      </c>
      <c r="AF216" s="463" t="e">
        <f>IF(#REF!=1,77777,0*(IF(#REF!=2,77,0)*IF(#REF!=3,17,0)*IF(#REF!=4,77,0)*IF(#REF!=5,777,0)*IF(#REF!=6,77777,0*(IF(#REF!=7,0,0)))))</f>
        <v>#REF!</v>
      </c>
      <c r="AG216" s="465" t="e">
        <f>IF(#REF!=1,#REF!,0*(IF(#REF!=2,5,0)*IF(#REF!=3,17,0)*IF(#REF!=4,77,0)*IF(#REF!=5,777,0)*IF(#REF!=6,7777,0*(IF(#REF!=6,77777,0)))))</f>
        <v>#REF!</v>
      </c>
      <c r="AH216" s="463" t="e">
        <f>IF(AA216=1,5,0*(IF(#REF!=2,77,0)*IF(#REF!=3,17,0)*IF(#REF!=4,77,0)*IF(#REF!=5,777,0)*IF(#REF!=6,77777,0*(IF(#REF!=7,0,0)))))</f>
        <v>#REF!</v>
      </c>
      <c r="AI216" s="463" t="e">
        <f>IF(#REF!=1,17,0*(IF(AA216=2,77,0)*IF(#REF!=3,17,0)*IF(#REF!=4,77,0)*IF(#REF!=5,777,0)*IF(#REF!=6,77777,0*(IF(#REF!=7,0,0)))))</f>
        <v>#REF!</v>
      </c>
      <c r="AJ216" s="463" t="e">
        <f>IF(#REF!=1,77,0*(IF(AB216=2,77,0)*IF(AA216=3,17,0)*IF(#REF!=4,77,0)*IF(#REF!=5,777,0)*IF(#REF!=6,77777,0*(IF(#REF!=7,0,0)))))</f>
        <v>#REF!</v>
      </c>
      <c r="AK216" s="463" t="e">
        <f>IF(#REF!=1,777,0*(IF(AC216=2,77,0)*IF(AB216=3,17,0)*IF(AA216=4,77,0)*IF(#REF!=5,777,0)*IF(#REF!=6,77777,0*(IF(#REF!=7,0,0)))))</f>
        <v>#REF!</v>
      </c>
      <c r="AL216" s="461" t="e">
        <f>IF($P$4=1,Eurojackpot!B216,0*(IF(AD216=2,77,0)*IF(AC216=3,17,0)*IF(AB216=4,77,0)*IF(AA216=5,777,0)*IF(#REF!=6,77777,0*(IF(Y216=7,0,0)))))</f>
        <v>#REF!</v>
      </c>
    </row>
    <row r="217" spans="1:38" ht="15.75" thickBot="1" x14ac:dyDescent="0.3">
      <c r="A217" s="82">
        <v>44393</v>
      </c>
      <c r="B217" s="361" t="s">
        <v>0</v>
      </c>
      <c r="C217" s="340"/>
      <c r="D217" s="340"/>
      <c r="E217" s="340"/>
      <c r="F217" s="340"/>
      <c r="G217" s="340"/>
      <c r="H217" s="346"/>
      <c r="I217" s="361" t="s">
        <v>1</v>
      </c>
      <c r="J217" s="340"/>
      <c r="K217" s="340"/>
      <c r="L217" s="340"/>
      <c r="M217" s="340"/>
      <c r="N217" s="340"/>
      <c r="O217" s="346"/>
      <c r="P217" s="361" t="s">
        <v>2</v>
      </c>
      <c r="Q217" s="340"/>
      <c r="R217" s="340"/>
      <c r="S217" s="340"/>
      <c r="T217" s="340"/>
      <c r="U217" s="340"/>
      <c r="V217" s="346"/>
      <c r="W217" s="456" t="s">
        <v>9</v>
      </c>
      <c r="X217" s="454" t="s">
        <v>3</v>
      </c>
      <c r="Y217" s="265"/>
      <c r="Z217" s="491"/>
      <c r="AA217" s="482" t="s">
        <v>166</v>
      </c>
      <c r="AB217" s="460" t="s">
        <v>167</v>
      </c>
      <c r="AC217" s="460" t="s">
        <v>168</v>
      </c>
      <c r="AD217" s="460" t="s">
        <v>169</v>
      </c>
      <c r="AE217" s="460" t="s">
        <v>170</v>
      </c>
      <c r="AF217" s="460" t="s">
        <v>171</v>
      </c>
      <c r="AG217" s="460" t="s">
        <v>172</v>
      </c>
      <c r="AH217" s="460" t="s">
        <v>173</v>
      </c>
      <c r="AI217" s="460" t="s">
        <v>174</v>
      </c>
      <c r="AJ217" s="460" t="s">
        <v>175</v>
      </c>
      <c r="AK217" s="460" t="s">
        <v>176</v>
      </c>
      <c r="AL217" s="460" t="s">
        <v>177</v>
      </c>
    </row>
    <row r="218" spans="1:38" x14ac:dyDescent="0.25">
      <c r="A218" s="44" t="s">
        <v>23</v>
      </c>
      <c r="B218" s="146">
        <f>$B$2</f>
        <v>3</v>
      </c>
      <c r="C218" s="147">
        <f>$C$2</f>
        <v>6</v>
      </c>
      <c r="D218" s="147">
        <f>$D$2</f>
        <v>15</v>
      </c>
      <c r="E218" s="147">
        <f>$E$2</f>
        <v>20</v>
      </c>
      <c r="F218" s="147">
        <f>$F$2</f>
        <v>22</v>
      </c>
      <c r="G218" s="147">
        <f>$G$2</f>
        <v>4</v>
      </c>
      <c r="H218" s="148">
        <f>$H$2</f>
        <v>8</v>
      </c>
      <c r="I218" s="291">
        <v>9</v>
      </c>
      <c r="J218" s="292">
        <v>14</v>
      </c>
      <c r="K218" s="292">
        <v>24</v>
      </c>
      <c r="L218" s="292">
        <v>37</v>
      </c>
      <c r="M218" s="292">
        <v>39</v>
      </c>
      <c r="N218" s="292">
        <v>4</v>
      </c>
      <c r="O218" s="142">
        <v>9</v>
      </c>
      <c r="P218" s="291">
        <f>COUNTIF(I218:N218,3)</f>
        <v>0</v>
      </c>
      <c r="Q218" s="292">
        <f>COUNTIF(I218:N218,6)</f>
        <v>0</v>
      </c>
      <c r="R218" s="292">
        <f>COUNTIF(I218:N218,15)</f>
        <v>0</v>
      </c>
      <c r="S218" s="292">
        <f>COUNTIF(I218:N218,20)</f>
        <v>0</v>
      </c>
      <c r="T218" s="292">
        <f>COUNTIF(I218:N218,22)</f>
        <v>0</v>
      </c>
      <c r="U218" s="292">
        <f>COUNTIF(N218:O218,4)</f>
        <v>1</v>
      </c>
      <c r="V218" s="142">
        <f>COUNTIF(O218:P218,8)</f>
        <v>0</v>
      </c>
      <c r="W218" s="455">
        <f>SUMIF(P218:T218,1)</f>
        <v>0</v>
      </c>
      <c r="X218" s="455">
        <f>SUMIF(U218:V218,1)</f>
        <v>1</v>
      </c>
      <c r="Y218" s="265"/>
      <c r="Z218" s="491"/>
      <c r="AA218" s="483">
        <f>IF(T217=1,5,0*(IF(S217=2,77,0)*IF(R217=3,17,0)*IF(Q217=4,77,0)*IF(P217=5,777,0)*IF(O217=6,77777,0*(IF(N217=7,0,0)))))</f>
        <v>0</v>
      </c>
      <c r="AB218" s="461">
        <f>IF(S218=1,17,0*(IF(T218=2,77,0)*IF(S218=3,17,0)*IF(R218=4,77,0)*IF(Q218=5,777,0)*IF(P218=6,77777,0*(IF(O218=7,0,0)))))</f>
        <v>0</v>
      </c>
      <c r="AC218" s="461">
        <f>IF(R218=1,77,0*(IF(U218=2,77,0)*IF(T218=3,17,0)*IF(S218=4,77,0)*IF(R218=5,777,0)*IF(Q218=6,77777,0*(IF(P218=7,0,0)))))</f>
        <v>0</v>
      </c>
      <c r="AD218" s="461">
        <f>IF(Q218=1,777,0*(IF(V218=2,77,0)*IF(U218=3,17,0)*IF(T218=4,77,0)*IF(S218=5,777,0)*IF(R218=6,77777,0*(IF(Q218=7,0,0)))))</f>
        <v>0</v>
      </c>
      <c r="AE218" s="461">
        <f>IF(P218=1,7777,0*(IF(W218=2,77,0)*IF(V218=3,17,0)*IF(U218=4,77,0)*IF(T218=5,777,0)*IF(S218=6,77777,0*(IF(R218=7,0,0)))))</f>
        <v>0</v>
      </c>
      <c r="AF218" s="461">
        <f>IF(O218=1,77777,0*(IF(X218=2,77,0)*IF(W218=3,17,0)*IF(V218=4,77,0)*IF(U218=5,777,0)*IF(T218=6,77777,0*(IF(S218=7,0,0)))))</f>
        <v>0</v>
      </c>
      <c r="AG218" s="464">
        <f>IF(N218=1,Y218,0*(IF(T218=2,5,0)*IF(S218=3,17,0)*IF(R218=4,77,0)*IF(Q218=5,777,0)*IF(P218=6,7777,0*(IF(O218=6,77777,0)))))</f>
        <v>0</v>
      </c>
      <c r="AH218" s="461" t="e">
        <f>IF(AA219=1,5,0*(IF(#REF!=2,77,0)*IF(Y218=3,17,0)*IF(X218=4,77,0)*IF(W218=5,777,0)*IF(V218=6,77777,0*(IF(U218=7,0,0)))))</f>
        <v>#REF!</v>
      </c>
      <c r="AI218" s="461" t="e">
        <f>IF(#REF!=1,17,0*(IF(AA219=2,77,0)*IF(#REF!=3,17,0)*IF(Y218=4,77,0)*IF(X218=5,777,0)*IF(W218=6,77777,0*(IF(V218=7,0,0)))))</f>
        <v>#REF!</v>
      </c>
      <c r="AJ218" s="461" t="e">
        <f>IF(Y218=1,77,0*(IF(AB218=2,77,0)*IF(AA219=3,17,0)*IF(#REF!=4,77,0)*IF(Y218=5,777,0)*IF(X218=6,77777,0*(IF(W218=7,0,0)))))</f>
        <v>#REF!</v>
      </c>
      <c r="AK218" s="461">
        <f>IF(X218=1,777,0*(IF(AC218=2,77,0)*IF(AB218=3,17,0)*IF(AA219=4,77,0)*IF(#REF!=5,777,0)*IF(Y218=6,77777,0*(IF(X218=7,0,0)))))</f>
        <v>777</v>
      </c>
      <c r="AL218" s="461" t="e">
        <f>IF($P$4=1,Eurojackpot!B218,0*(IF(AD218=2,77,0)*IF(AC218=3,17,0)*IF(AB218=4,77,0)*IF(AA219=5,777,0)*IF(#REF!=6,77777,0*(IF(Y218=7,0,0)))))</f>
        <v>#REF!</v>
      </c>
    </row>
    <row r="219" spans="1:38" x14ac:dyDescent="0.25">
      <c r="A219" s="44" t="s">
        <v>24</v>
      </c>
      <c r="B219" s="149">
        <f>$B$3</f>
        <v>15</v>
      </c>
      <c r="C219" s="139">
        <f>$C$3</f>
        <v>17</v>
      </c>
      <c r="D219" s="139">
        <f>$D$3</f>
        <v>27</v>
      </c>
      <c r="E219" s="139">
        <f>$E$3</f>
        <v>33</v>
      </c>
      <c r="F219" s="139">
        <f>$F$3</f>
        <v>50</v>
      </c>
      <c r="G219" s="139">
        <f>$G$3</f>
        <v>1</v>
      </c>
      <c r="H219" s="150">
        <f>$H$3</f>
        <v>2</v>
      </c>
      <c r="I219" s="8">
        <f>$I$218</f>
        <v>9</v>
      </c>
      <c r="J219" s="1">
        <f>$J$218</f>
        <v>14</v>
      </c>
      <c r="K219" s="1">
        <f>$K$218</f>
        <v>24</v>
      </c>
      <c r="L219" s="1">
        <f>$L$218</f>
        <v>37</v>
      </c>
      <c r="M219" s="1">
        <f>$M$218</f>
        <v>39</v>
      </c>
      <c r="N219" s="1">
        <f>$N$218</f>
        <v>4</v>
      </c>
      <c r="O219" s="126">
        <f>$O$218</f>
        <v>9</v>
      </c>
      <c r="P219" s="8">
        <f>COUNTIF(I219:N219,15)</f>
        <v>0</v>
      </c>
      <c r="Q219" s="1">
        <f>COUNTIF(I219:N219,17)</f>
        <v>0</v>
      </c>
      <c r="R219" s="1">
        <f>COUNTIF(I219:N219,27)</f>
        <v>0</v>
      </c>
      <c r="S219" s="1">
        <f>COUNTIF(I219:N219,33)</f>
        <v>0</v>
      </c>
      <c r="T219" s="1">
        <f>COUNTIF(I219:N219,50)</f>
        <v>0</v>
      </c>
      <c r="U219" s="1">
        <f>COUNTIF(N219:O219,1)</f>
        <v>0</v>
      </c>
      <c r="V219" s="126">
        <f>COUNTIF(O219:P219,2)</f>
        <v>0</v>
      </c>
      <c r="W219" s="160">
        <f>SUMIF(P219:T219,1)</f>
        <v>0</v>
      </c>
      <c r="X219" s="160">
        <f>SUMIF(U219:V219,1)</f>
        <v>0</v>
      </c>
      <c r="Y219" s="265"/>
      <c r="Z219" s="491"/>
      <c r="AA219" s="483">
        <f>IF(T218=1,5,0*(IF(S218=2,77,0)*IF(R218=3,17,0)*IF(Q218=4,77,0)*IF(P218=5,777,0)*IF(O218=6,77777,0*(IF(N218=7,0,0)))))</f>
        <v>0</v>
      </c>
      <c r="AB219" s="461">
        <f t="shared" ref="AB219" si="262">IF(U218=1,5,0*(IF(T218=2,77,0)*IF(S218=3,17,0)*IF(R218=4,77,0)*IF(Q218=5,777,0)*IF(P218=6,77777,0*(IF(O218=7,0,0)))))</f>
        <v>5</v>
      </c>
      <c r="AC219" s="461">
        <f t="shared" ref="AC219" si="263">IF(V218=1,5,0*(IF(U218=2,77,0)*IF(T218=3,17,0)*IF(S218=4,77,0)*IF(R218=5,777,0)*IF(Q218=6,77777,0*(IF(P218=7,0,0)))))</f>
        <v>0</v>
      </c>
      <c r="AD219" s="461">
        <f t="shared" ref="AD219" si="264">IF(W218=1,5,0*(IF(V218=2,77,0)*IF(U218=3,17,0)*IF(T218=4,77,0)*IF(S218=5,777,0)*IF(R218=6,77777,0*(IF(Q218=7,0,0)))))</f>
        <v>0</v>
      </c>
      <c r="AE219" s="461">
        <f t="shared" ref="AE219" si="265">IF(X218=1,5,0*(IF(W218=2,77,0)*IF(V218=3,17,0)*IF(U218=4,77,0)*IF(T218=5,777,0)*IF(S218=6,77777,0*(IF(R218=7,0,0)))))</f>
        <v>5</v>
      </c>
      <c r="AF219" s="461">
        <f t="shared" ref="AF219" si="266">IF(Y218=1,5,0*(IF(X218=2,77,0)*IF(W218=3,17,0)*IF(V218=4,77,0)*IF(U218=5,777,0)*IF(T218=6,77777,0*(IF(S218=7,0,0)))))</f>
        <v>0</v>
      </c>
      <c r="AG219" s="461">
        <f t="shared" ref="AG219" si="267">IF(Z218=1,5,0*(IF(Y218=2,77,0)*IF(X218=3,17,0)*IF(W218=4,77,0)*IF(V218=5,777,0)*IF(U218=6,77777,0*(IF(T218=7,0,0)))))</f>
        <v>0</v>
      </c>
      <c r="AH219" s="461">
        <f t="shared" ref="AH219" si="268">IF(AA218=1,5,0*(IF(Z218=2,77,0)*IF(Y218=3,17,0)*IF(X218=4,77,0)*IF(W218=5,777,0)*IF(V218=6,77777,0*(IF(U218=7,0,0)))))</f>
        <v>0</v>
      </c>
      <c r="AI219" s="461">
        <f t="shared" ref="AI219" si="269">IF(AB218=1,5,0*(IF(AA218=2,77,0)*IF(Z218=3,17,0)*IF(Y218=4,77,0)*IF(X218=5,777,0)*IF(W218=6,77777,0*(IF(V218=7,0,0)))))</f>
        <v>0</v>
      </c>
      <c r="AJ219" s="461">
        <f t="shared" ref="AJ219" si="270">IF(AC218=1,5,0*(IF(AB218=2,77,0)*IF(AA218=3,17,0)*IF(Z218=4,77,0)*IF(Y218=5,777,0)*IF(X218=6,77777,0*(IF(W218=7,0,0)))))</f>
        <v>0</v>
      </c>
      <c r="AK219" s="461">
        <f t="shared" ref="AK219" si="271">IF(AD218=1,5,0*(IF(AC218=2,77,0)*IF(AB218=3,17,0)*IF(AA218=4,77,0)*IF(Z218=5,777,0)*IF(Y218=6,77777,0*(IF(X218=7,0,0)))))</f>
        <v>0</v>
      </c>
      <c r="AL219" s="461">
        <f t="shared" ref="AL219" si="272">IF(AE218=1,5,0*(IF(AD218=2,77,0)*IF(AC218=3,17,0)*IF(AB218=4,77,0)*IF(AA218=5,777,0)*IF(Z218=6,77777,0*(IF(Y218=7,0,0)))))</f>
        <v>0</v>
      </c>
    </row>
    <row r="220" spans="1:38" x14ac:dyDescent="0.25">
      <c r="A220" s="44" t="s">
        <v>25</v>
      </c>
      <c r="B220" s="149">
        <f>$B$4</f>
        <v>7</v>
      </c>
      <c r="C220" s="139">
        <f>$C$4</f>
        <v>8</v>
      </c>
      <c r="D220" s="139">
        <f>$D$4</f>
        <v>28</v>
      </c>
      <c r="E220" s="139">
        <f>$E$4</f>
        <v>34</v>
      </c>
      <c r="F220" s="139">
        <f>$F$4</f>
        <v>39</v>
      </c>
      <c r="G220" s="139">
        <f>$G$4</f>
        <v>4</v>
      </c>
      <c r="H220" s="150">
        <f>$H$4</f>
        <v>10</v>
      </c>
      <c r="I220" s="8">
        <f>$I$218</f>
        <v>9</v>
      </c>
      <c r="J220" s="1">
        <f>$J$218</f>
        <v>14</v>
      </c>
      <c r="K220" s="1">
        <f>$K$218</f>
        <v>24</v>
      </c>
      <c r="L220" s="1">
        <f>$L$218</f>
        <v>37</v>
      </c>
      <c r="M220" s="1">
        <f>$M$218</f>
        <v>39</v>
      </c>
      <c r="N220" s="1">
        <f>$N$218</f>
        <v>4</v>
      </c>
      <c r="O220" s="126">
        <f>$O$218</f>
        <v>9</v>
      </c>
      <c r="P220" s="8">
        <f>COUNTIF(I220:N220,7)</f>
        <v>0</v>
      </c>
      <c r="Q220" s="1">
        <f t="shared" ref="Q220" si="273">COUNTIF(I220:N220,8)</f>
        <v>0</v>
      </c>
      <c r="R220" s="1">
        <f>COUNTIF(I220:N220,28)</f>
        <v>0</v>
      </c>
      <c r="S220" s="1">
        <f>COUNTIF(I220:N220,34)</f>
        <v>0</v>
      </c>
      <c r="T220" s="1">
        <f>COUNTIF(I220:N220,39)</f>
        <v>1</v>
      </c>
      <c r="U220" s="1">
        <f t="shared" ref="U220:U221" si="274">COUNTIF(N220:O220,4)</f>
        <v>1</v>
      </c>
      <c r="V220" s="126">
        <f>COUNTIF(O220:P220,10)</f>
        <v>0</v>
      </c>
      <c r="W220" s="160">
        <f>SUMIF(P220:T220,1)</f>
        <v>1</v>
      </c>
      <c r="X220" s="160">
        <f>SUMIF(U220:V220,1)</f>
        <v>1</v>
      </c>
      <c r="Y220" s="265"/>
      <c r="Z220" s="491"/>
      <c r="AA220" s="483">
        <f>IF(T220=1,5,0*(IF(S220=2,77,0)*IF(R220=3,17,0)*IF(Q220=4,77,0)*IF(P220=5,777,0)*IF(O220=6,77777,0*(IF(N220=7,0,0)))))</f>
        <v>5</v>
      </c>
      <c r="AB220" s="461">
        <f>IF(S220=1,17,0*(IF(T220=2,77,0)*IF(S220=3,17,0)*IF(R220=4,77,0)*IF(Q220=5,777,0)*IF(P220=6,77777,0*(IF(O220=7,0,0)))))</f>
        <v>0</v>
      </c>
      <c r="AC220" s="461">
        <f>IF(R220=1,77,0*(IF(U220=2,77,0)*IF(T220=3,17,0)*IF(S220=4,77,0)*IF(R220=5,777,0)*IF(Q220=6,77777,0*(IF(P220=7,0,0)))))</f>
        <v>0</v>
      </c>
      <c r="AD220" s="461">
        <f>IF(Q220=1,777,0*(IF(V220=2,77,0)*IF(U220=3,17,0)*IF(T220=4,77,0)*IF(S220=5,777,0)*IF(R220=6,77777,0*(IF(Q220=7,0,0)))))</f>
        <v>0</v>
      </c>
      <c r="AE220" s="461">
        <f>IF(P220=1,7777,0*(IF(W220=2,77,0)*IF(V220=3,17,0)*IF(U220=4,77,0)*IF(T220=5,777,0)*IF(S220=6,77777,0*(IF(R220=7,0,0)))))</f>
        <v>0</v>
      </c>
      <c r="AF220" s="461">
        <f>IF(O220=1,77777,0*(IF(X220=2,77,0)*IF(W220=3,17,0)*IF(V220=4,77,0)*IF(U220=5,777,0)*IF(T220=6,77777,0*(IF(S220=7,0,0)))))</f>
        <v>0</v>
      </c>
      <c r="AG220" s="464">
        <f>IF(N220=1,Y220,0*(IF(T220=2,5,0)*IF(S220=3,17,0)*IF(R220=4,77,0)*IF(Q220=5,777,0)*IF(P220=6,7777,0*(IF(O220=6,77777,0)))))</f>
        <v>0</v>
      </c>
      <c r="AH220" s="461" t="e">
        <f>IF(AA220=1,5,0*(IF(#REF!=2,77,0)*IF(Y220=3,17,0)*IF(X220=4,77,0)*IF(W220=5,777,0)*IF(V220=6,77777,0*(IF(U220=7,0,0)))))</f>
        <v>#REF!</v>
      </c>
      <c r="AI220" s="461" t="e">
        <f>IF(#REF!=1,17,0*(IF(AA220=2,77,0)*IF(#REF!=3,17,0)*IF(Y220=4,77,0)*IF(X220=5,777,0)*IF(W220=6,77777,0*(IF(V220=7,0,0)))))</f>
        <v>#REF!</v>
      </c>
      <c r="AJ220" s="461" t="e">
        <f>IF(Y220=1,77,0*(IF(AB220=2,77,0)*IF(AA220=3,17,0)*IF(#REF!=4,77,0)*IF(Y220=5,777,0)*IF(X220=6,77777,0*(IF(W220=7,0,0)))))</f>
        <v>#REF!</v>
      </c>
      <c r="AK220" s="461">
        <f>IF(X220=1,777,0*(IF(AC220=2,77,0)*IF(AB220=3,17,0)*IF(AA220=4,77,0)*IF(#REF!=5,777,0)*IF(Y220=6,77777,0*(IF(X220=7,0,0)))))</f>
        <v>777</v>
      </c>
      <c r="AL220" s="461" t="e">
        <f>IF($P$4=1,Eurojackpot!B220,0*(IF(AD220=2,77,0)*IF(AC220=3,17,0)*IF(AB220=4,77,0)*IF(AA220=5,777,0)*IF(#REF!=6,77777,0*(IF(Y220=7,0,0)))))</f>
        <v>#REF!</v>
      </c>
    </row>
    <row r="221" spans="1:38" x14ac:dyDescent="0.25">
      <c r="A221" s="44" t="s">
        <v>26</v>
      </c>
      <c r="B221" s="149">
        <f>$B$5</f>
        <v>1</v>
      </c>
      <c r="C221" s="139">
        <f>$C$5</f>
        <v>6</v>
      </c>
      <c r="D221" s="139">
        <f>$D$5</f>
        <v>19</v>
      </c>
      <c r="E221" s="139">
        <f>$E$5</f>
        <v>38</v>
      </c>
      <c r="F221" s="139">
        <f>$F$5</f>
        <v>40</v>
      </c>
      <c r="G221" s="139">
        <f>$G$5</f>
        <v>4</v>
      </c>
      <c r="H221" s="150">
        <f>$H$5</f>
        <v>5</v>
      </c>
      <c r="I221" s="8">
        <f>$I$218</f>
        <v>9</v>
      </c>
      <c r="J221" s="1">
        <f>$J$218</f>
        <v>14</v>
      </c>
      <c r="K221" s="1">
        <f>$K$218</f>
        <v>24</v>
      </c>
      <c r="L221" s="1">
        <f>$L$218</f>
        <v>37</v>
      </c>
      <c r="M221" s="1">
        <f>$M$218</f>
        <v>39</v>
      </c>
      <c r="N221" s="1">
        <f>$N$218</f>
        <v>4</v>
      </c>
      <c r="O221" s="126">
        <f>$O$218</f>
        <v>9</v>
      </c>
      <c r="P221" s="8">
        <f>COUNTIF(I221:N221,1)</f>
        <v>0</v>
      </c>
      <c r="Q221" s="1">
        <f>COUNTIF(I221:N221,6)</f>
        <v>0</v>
      </c>
      <c r="R221" s="1">
        <f>COUNTIF(I221:N221,19)</f>
        <v>0</v>
      </c>
      <c r="S221" s="1">
        <f>COUNTIF(I221:N221,38)</f>
        <v>0</v>
      </c>
      <c r="T221" s="1">
        <f>COUNTIF(I222:N222,35)</f>
        <v>0</v>
      </c>
      <c r="U221" s="1">
        <f t="shared" si="274"/>
        <v>1</v>
      </c>
      <c r="V221" s="126">
        <f>COUNTIF(O221:P221,5)</f>
        <v>0</v>
      </c>
      <c r="W221" s="160">
        <f>SUMIF(P221:S221,1)</f>
        <v>0</v>
      </c>
      <c r="X221" s="160">
        <f>SUMIF(U221:V221,1)</f>
        <v>1</v>
      </c>
      <c r="Y221" s="265"/>
      <c r="Z221" s="491"/>
      <c r="AA221" s="483">
        <f>IF(T222=1,5,0*(IF(S222=2,77,0)*IF(R222=3,17,0)*IF(Q222=4,77,0)*IF(P222=5,777,0)*IF(O222=6,77777,0*(IF(N222=7,0,0)))))</f>
        <v>5</v>
      </c>
      <c r="AB221" s="461">
        <f>IF(S222=1,17,0*(IF(T222=2,77,0)*IF(S222=3,17,0)*IF(R222=4,77,0)*IF(Q222=5,777,0)*IF(P222=6,77777,0*(IF(O222=7,0,0)))))</f>
        <v>0</v>
      </c>
      <c r="AC221" s="461">
        <f>IF(R222=1,77,0*(IF(U222=2,77,0)*IF(T222=3,17,0)*IF(S222=4,77,0)*IF(R222=5,777,0)*IF(Q222=6,77777,0*(IF(P222=7,0,0)))))</f>
        <v>0</v>
      </c>
      <c r="AD221" s="461">
        <f>IF(Q222=1,777,0*(IF(V222=2,77,0)*IF(U222=3,17,0)*IF(T222=4,77,0)*IF(S222=5,777,0)*IF(R222=6,77777,0*(IF(Q222=7,0,0)))))</f>
        <v>0</v>
      </c>
      <c r="AE221" s="461">
        <f>IF(P222=1,7777,0*(IF(W222=2,77,0)*IF(V222=3,17,0)*IF(U222=4,77,0)*IF(T222=5,777,0)*IF(S222=6,77777,0*(IF(R222=7,0,0)))))</f>
        <v>0</v>
      </c>
      <c r="AF221" s="461">
        <f>IF(O222=1,77777,0*(IF(X222=2,77,0)*IF(W222=3,17,0)*IF(V222=4,77,0)*IF(U222=5,777,0)*IF(T222=6,77777,0*(IF(S222=7,0,0)))))</f>
        <v>0</v>
      </c>
      <c r="AG221" s="464">
        <f>IF(N222=1,Y222,0*(IF(T222=2,5,0)*IF(S222=3,17,0)*IF(R222=4,77,0)*IF(Q222=5,777,0)*IF(P222=6,7777,0*(IF(O222=6,77777,0)))))</f>
        <v>0</v>
      </c>
      <c r="AH221" s="461" t="e">
        <f>IF(AA221=1,5,0*(IF(#REF!=2,77,0)*IF(Y222=3,17,0)*IF(X222=4,77,0)*IF(W222=5,777,0)*IF(V222=6,77777,0*(IF(U222=7,0,0)))))</f>
        <v>#REF!</v>
      </c>
      <c r="AI221" s="461" t="e">
        <f>IF(#REF!=1,17,0*(IF(AA221=2,77,0)*IF(#REF!=3,17,0)*IF(Y222=4,77,0)*IF(X222=5,777,0)*IF(W222=6,77777,0*(IF(V222=7,0,0)))))</f>
        <v>#REF!</v>
      </c>
      <c r="AJ221" s="461" t="e">
        <f>IF(Y222=1,77,0*(IF(AB221=2,77,0)*IF(AA221=3,17,0)*IF(#REF!=4,77,0)*IF(Y222=5,777,0)*IF(X222=6,77777,0*(IF(W222=7,0,0)))))</f>
        <v>#REF!</v>
      </c>
      <c r="AK221" s="461">
        <f>IF(X222=1,777,0*(IF(AC221=2,77,0)*IF(AB221=3,17,0)*IF(AA221=4,77,0)*IF(#REF!=5,777,0)*IF(Y222=6,77777,0*(IF(X222=7,0,0)))))</f>
        <v>777</v>
      </c>
      <c r="AL221" s="461" t="e">
        <f>IF($P$4=1,Eurojackpot!B221,0*(IF(AD221=2,77,0)*IF(AC221=3,17,0)*IF(AB221=4,77,0)*IF(AA221=5,777,0)*IF(#REF!=6,77777,0*(IF(Y221=7,0,0)))))</f>
        <v>#REF!</v>
      </c>
    </row>
    <row r="222" spans="1:38" x14ac:dyDescent="0.25">
      <c r="A222" s="44" t="s">
        <v>27</v>
      </c>
      <c r="B222" s="149">
        <f>$B$6</f>
        <v>10</v>
      </c>
      <c r="C222" s="139">
        <f>$C$6</f>
        <v>25</v>
      </c>
      <c r="D222" s="139">
        <f>$D$6</f>
        <v>26</v>
      </c>
      <c r="E222" s="139">
        <f>$E$6</f>
        <v>29</v>
      </c>
      <c r="F222" s="139">
        <f>$F$6</f>
        <v>35</v>
      </c>
      <c r="G222" s="139">
        <f>$G$6</f>
        <v>6</v>
      </c>
      <c r="H222" s="150">
        <f>$H$6</f>
        <v>9</v>
      </c>
      <c r="I222" s="8">
        <f>$I$218</f>
        <v>9</v>
      </c>
      <c r="J222" s="1">
        <f>$J$218</f>
        <v>14</v>
      </c>
      <c r="K222" s="1">
        <f>$K$218</f>
        <v>24</v>
      </c>
      <c r="L222" s="1">
        <f>$L$218</f>
        <v>37</v>
      </c>
      <c r="M222" s="1">
        <f>$M$218</f>
        <v>39</v>
      </c>
      <c r="N222" s="1">
        <f>$N$218</f>
        <v>4</v>
      </c>
      <c r="O222" s="126">
        <f>$O$218</f>
        <v>9</v>
      </c>
      <c r="P222" s="8">
        <f>COUNTIF(I222:N222,10)</f>
        <v>0</v>
      </c>
      <c r="Q222" s="1">
        <f>COUNTIF(I222:N222,25)</f>
        <v>0</v>
      </c>
      <c r="R222" s="1">
        <f>COUNTIF(I222:N222,26)</f>
        <v>0</v>
      </c>
      <c r="S222" s="1">
        <f>COUNTIF(I222:N222,29)</f>
        <v>0</v>
      </c>
      <c r="T222" s="1">
        <f>COUNTIF(I223:N223,37)</f>
        <v>1</v>
      </c>
      <c r="U222" s="1">
        <f>COUNTIF(N222:O222,6)</f>
        <v>0</v>
      </c>
      <c r="V222" s="126">
        <f>COUNTIF(O222:P222,9)</f>
        <v>1</v>
      </c>
      <c r="W222" s="160">
        <f>SUMIF(P222:T222,1)</f>
        <v>1</v>
      </c>
      <c r="X222" s="160">
        <f>SUMIF(U222:V222,1)</f>
        <v>1</v>
      </c>
      <c r="Y222" s="265"/>
      <c r="Z222" s="491"/>
      <c r="AA222" s="483" t="e">
        <f>IF(#REF!=1,5,0*(IF(#REF!=2,77,0)*IF(#REF!=3,17,0)*IF(#REF!=4,77,0)*IF(#REF!=5,777,0)*IF(#REF!=6,77777,0*(IF(#REF!=7,0,0)))))</f>
        <v>#REF!</v>
      </c>
      <c r="AB222" s="461" t="e">
        <f>IF(#REF!=1,17,0*(IF(#REF!=2,77,0)*IF(#REF!=3,17,0)*IF(#REF!=4,77,0)*IF(#REF!=5,777,0)*IF(#REF!=6,77777,0*(IF(#REF!=7,0,0)))))</f>
        <v>#REF!</v>
      </c>
      <c r="AC222" s="461" t="e">
        <f>IF(#REF!=1,77,0*(IF(#REF!=2,77,0)*IF(#REF!=3,17,0)*IF(#REF!=4,77,0)*IF(#REF!=5,777,0)*IF(#REF!=6,77777,0*(IF(#REF!=7,0,0)))))</f>
        <v>#REF!</v>
      </c>
      <c r="AD222" s="461" t="e">
        <f>IF(#REF!=1,777,0*(IF(#REF!=2,77,0)*IF(#REF!=3,17,0)*IF(#REF!=4,77,0)*IF(#REF!=5,777,0)*IF(#REF!=6,77777,0*(IF(#REF!=7,0,0)))))</f>
        <v>#REF!</v>
      </c>
      <c r="AE222" s="461" t="e">
        <f>IF(#REF!=1,7777,0*(IF(#REF!=2,77,0)*IF(#REF!=3,17,0)*IF(#REF!=4,77,0)*IF(#REF!=5,777,0)*IF(#REF!=6,77777,0*(IF(#REF!=7,0,0)))))</f>
        <v>#REF!</v>
      </c>
      <c r="AF222" s="461" t="e">
        <f>IF(#REF!=1,77777,0*(IF(#REF!=2,77,0)*IF(#REF!=3,17,0)*IF(#REF!=4,77,0)*IF(#REF!=5,777,0)*IF(#REF!=6,77777,0*(IF(#REF!=7,0,0)))))</f>
        <v>#REF!</v>
      </c>
      <c r="AG222" s="464" t="e">
        <f>IF(#REF!=1,#REF!,0*(IF(#REF!=2,5,0)*IF(#REF!=3,17,0)*IF(#REF!=4,77,0)*IF(#REF!=5,777,0)*IF(#REF!=6,7777,0*(IF(#REF!=6,77777,0)))))</f>
        <v>#REF!</v>
      </c>
      <c r="AH222" s="461" t="e">
        <f>IF(AA222=1,5,0*(IF(#REF!=2,77,0)*IF(#REF!=3,17,0)*IF(#REF!=4,77,0)*IF(#REF!=5,777,0)*IF(#REF!=6,77777,0*(IF(#REF!=7,0,0)))))</f>
        <v>#REF!</v>
      </c>
      <c r="AI222" s="461" t="e">
        <f>IF(#REF!=1,17,0*(IF(AA222=2,77,0)*IF(#REF!=3,17,0)*IF(#REF!=4,77,0)*IF(#REF!=5,777,0)*IF(#REF!=6,77777,0*(IF(#REF!=7,0,0)))))</f>
        <v>#REF!</v>
      </c>
      <c r="AJ222" s="461" t="e">
        <f>IF(#REF!=1,77,0*(IF(AB222=2,77,0)*IF(AA222=3,17,0)*IF(#REF!=4,77,0)*IF(#REF!=5,777,0)*IF(#REF!=6,77777,0*(IF(#REF!=7,0,0)))))</f>
        <v>#REF!</v>
      </c>
      <c r="AK222" s="461" t="e">
        <f>IF(#REF!=1,777,0*(IF(AC222=2,77,0)*IF(AB222=3,17,0)*IF(AA222=4,77,0)*IF(#REF!=5,777,0)*IF(#REF!=6,77777,0*(IF(#REF!=7,0,0)))))</f>
        <v>#REF!</v>
      </c>
      <c r="AL222" s="461" t="e">
        <f>IF($P$4=1,Eurojackpot!B222,0*(IF(AD222=2,77,0)*IF(AC222=3,17,0)*IF(AB222=4,77,0)*IF(AA222=5,777,0)*IF(#REF!=6,77777,0*(IF(Y222=7,0,0)))))</f>
        <v>#REF!</v>
      </c>
    </row>
    <row r="223" spans="1:38" ht="15.75" thickBot="1" x14ac:dyDescent="0.3">
      <c r="A223" s="44" t="s">
        <v>28</v>
      </c>
      <c r="B223" s="149">
        <f>$B$7</f>
        <v>8</v>
      </c>
      <c r="C223" s="139">
        <f>$C$7</f>
        <v>33</v>
      </c>
      <c r="D223" s="139">
        <f>$D$7</f>
        <v>35</v>
      </c>
      <c r="E223" s="139">
        <f>$E$7</f>
        <v>36</v>
      </c>
      <c r="F223" s="139">
        <f>$F$7</f>
        <v>37</v>
      </c>
      <c r="G223" s="139">
        <f>$G$7</f>
        <v>3</v>
      </c>
      <c r="H223" s="150">
        <f>$H$7</f>
        <v>7</v>
      </c>
      <c r="I223" s="118">
        <f>$I$218</f>
        <v>9</v>
      </c>
      <c r="J223" s="33">
        <f>$J$218</f>
        <v>14</v>
      </c>
      <c r="K223" s="33">
        <f>$K$218</f>
        <v>24</v>
      </c>
      <c r="L223" s="33">
        <f>$L$218</f>
        <v>37</v>
      </c>
      <c r="M223" s="33">
        <f>$M$218</f>
        <v>39</v>
      </c>
      <c r="N223" s="33">
        <f>$N$218</f>
        <v>4</v>
      </c>
      <c r="O223" s="496">
        <f>$O$218</f>
        <v>9</v>
      </c>
      <c r="P223" s="118">
        <f>COUNTIF(I223:N223,8)</f>
        <v>0</v>
      </c>
      <c r="Q223" s="33">
        <f>COUNTIF(I223:N223,33)</f>
        <v>0</v>
      </c>
      <c r="R223" s="33">
        <f>COUNTIF(I223:N223,35)</f>
        <v>0</v>
      </c>
      <c r="S223" s="33">
        <f>COUNTIF(I223:N223,36)</f>
        <v>0</v>
      </c>
      <c r="T223" s="33">
        <v>0</v>
      </c>
      <c r="U223" s="33">
        <f>COUNTIF(N223:O223,3)</f>
        <v>0</v>
      </c>
      <c r="V223" s="496">
        <f>COUNTIF(O223:P223,7)</f>
        <v>0</v>
      </c>
      <c r="W223" s="160">
        <f>SUMIF(P223:T223,1)</f>
        <v>0</v>
      </c>
      <c r="X223" s="160">
        <f>SUMIF(U223:V223,1)</f>
        <v>0</v>
      </c>
      <c r="Y223" s="265"/>
      <c r="Z223" s="491"/>
      <c r="AA223" s="485" t="e">
        <f>IF(#REF!=1,5,0*(IF(#REF!=2,77,0)*IF(#REF!=3,17,0)*IF(#REF!=4,77,0)*IF(#REF!=5,777,0)*IF(#REF!=6,77777,0*(IF(#REF!=7,0,0)))))</f>
        <v>#REF!</v>
      </c>
      <c r="AB223" s="463" t="e">
        <f>IF(#REF!=1,17,0*(IF(#REF!=2,77,0)*IF(#REF!=3,17,0)*IF(#REF!=4,77,0)*IF(#REF!=5,777,0)*IF(#REF!=6,77777,0*(IF(#REF!=7,0,0)))))</f>
        <v>#REF!</v>
      </c>
      <c r="AC223" s="463" t="e">
        <f>IF(#REF!=1,77,0*(IF(#REF!=2,77,0)*IF(#REF!=3,17,0)*IF(#REF!=4,77,0)*IF(#REF!=5,777,0)*IF(#REF!=6,77777,0*(IF(#REF!=7,0,0)))))</f>
        <v>#REF!</v>
      </c>
      <c r="AD223" s="463" t="e">
        <f>IF(#REF!=1,777,0*(IF(#REF!=2,77,0)*IF(#REF!=3,17,0)*IF(#REF!=4,77,0)*IF(#REF!=5,777,0)*IF(#REF!=6,77777,0*(IF(#REF!=7,0,0)))))</f>
        <v>#REF!</v>
      </c>
      <c r="AE223" s="463" t="e">
        <f>IF(#REF!=1,7777,0*(IF(#REF!=2,77,0)*IF(#REF!=3,17,0)*IF(#REF!=4,77,0)*IF(#REF!=5,777,0)*IF(#REF!=6,77777,0*(IF(#REF!=7,0,0)))))</f>
        <v>#REF!</v>
      </c>
      <c r="AF223" s="463" t="e">
        <f>IF(#REF!=1,77777,0*(IF(#REF!=2,77,0)*IF(#REF!=3,17,0)*IF(#REF!=4,77,0)*IF(#REF!=5,777,0)*IF(#REF!=6,77777,0*(IF(#REF!=7,0,0)))))</f>
        <v>#REF!</v>
      </c>
      <c r="AG223" s="465" t="e">
        <f>IF(#REF!=1,#REF!,0*(IF(#REF!=2,5,0)*IF(#REF!=3,17,0)*IF(#REF!=4,77,0)*IF(#REF!=5,777,0)*IF(#REF!=6,7777,0*(IF(#REF!=6,77777,0)))))</f>
        <v>#REF!</v>
      </c>
      <c r="AH223" s="463" t="e">
        <f>IF(AA223=1,5,0*(IF(#REF!=2,77,0)*IF(#REF!=3,17,0)*IF(#REF!=4,77,0)*IF(#REF!=5,777,0)*IF(#REF!=6,77777,0*(IF(#REF!=7,0,0)))))</f>
        <v>#REF!</v>
      </c>
      <c r="AI223" s="463" t="e">
        <f>IF(#REF!=1,17,0*(IF(AA223=2,77,0)*IF(#REF!=3,17,0)*IF(#REF!=4,77,0)*IF(#REF!=5,777,0)*IF(#REF!=6,77777,0*(IF(#REF!=7,0,0)))))</f>
        <v>#REF!</v>
      </c>
      <c r="AJ223" s="463" t="e">
        <f>IF(#REF!=1,77,0*(IF(AB223=2,77,0)*IF(AA223=3,17,0)*IF(#REF!=4,77,0)*IF(#REF!=5,777,0)*IF(#REF!=6,77777,0*(IF(#REF!=7,0,0)))))</f>
        <v>#REF!</v>
      </c>
      <c r="AK223" s="463" t="e">
        <f>IF(#REF!=1,777,0*(IF(AC223=2,77,0)*IF(AB223=3,17,0)*IF(AA223=4,77,0)*IF(#REF!=5,777,0)*IF(#REF!=6,77777,0*(IF(#REF!=7,0,0)))))</f>
        <v>#REF!</v>
      </c>
      <c r="AL223" s="461" t="e">
        <f>IF($P$4=1,Eurojackpot!B223,0*(IF(AD223=2,77,0)*IF(AC223=3,17,0)*IF(AB223=4,77,0)*IF(AA223=5,777,0)*IF(#REF!=6,77777,0*(IF(Y223=7,0,0)))))</f>
        <v>#REF!</v>
      </c>
    </row>
    <row r="224" spans="1:38" ht="15.75" thickBot="1" x14ac:dyDescent="0.3">
      <c r="A224" s="81">
        <v>44400</v>
      </c>
      <c r="B224" s="361" t="s">
        <v>0</v>
      </c>
      <c r="C224" s="340"/>
      <c r="D224" s="340"/>
      <c r="E224" s="340"/>
      <c r="F224" s="340"/>
      <c r="G224" s="340"/>
      <c r="H224" s="346"/>
      <c r="I224" s="361" t="s">
        <v>1</v>
      </c>
      <c r="J224" s="340"/>
      <c r="K224" s="340"/>
      <c r="L224" s="340"/>
      <c r="M224" s="340"/>
      <c r="N224" s="340"/>
      <c r="O224" s="346"/>
      <c r="P224" s="361" t="s">
        <v>2</v>
      </c>
      <c r="Q224" s="340"/>
      <c r="R224" s="340"/>
      <c r="S224" s="340"/>
      <c r="T224" s="340"/>
      <c r="U224" s="340"/>
      <c r="V224" s="346"/>
      <c r="W224" s="456" t="s">
        <v>9</v>
      </c>
      <c r="X224" s="454" t="s">
        <v>3</v>
      </c>
      <c r="Y224" s="265"/>
      <c r="Z224" s="491"/>
      <c r="AA224" s="482" t="s">
        <v>166</v>
      </c>
      <c r="AB224" s="460" t="s">
        <v>167</v>
      </c>
      <c r="AC224" s="460" t="s">
        <v>168</v>
      </c>
      <c r="AD224" s="460" t="s">
        <v>169</v>
      </c>
      <c r="AE224" s="460" t="s">
        <v>170</v>
      </c>
      <c r="AF224" s="460" t="s">
        <v>171</v>
      </c>
      <c r="AG224" s="460" t="s">
        <v>172</v>
      </c>
      <c r="AH224" s="460" t="s">
        <v>173</v>
      </c>
      <c r="AI224" s="460" t="s">
        <v>174</v>
      </c>
      <c r="AJ224" s="460" t="s">
        <v>175</v>
      </c>
      <c r="AK224" s="460" t="s">
        <v>176</v>
      </c>
      <c r="AL224" s="460" t="s">
        <v>177</v>
      </c>
    </row>
    <row r="225" spans="1:38" x14ac:dyDescent="0.25">
      <c r="A225" s="44" t="s">
        <v>23</v>
      </c>
      <c r="B225" s="146">
        <f>$B$2</f>
        <v>3</v>
      </c>
      <c r="C225" s="147">
        <f>$C$2</f>
        <v>6</v>
      </c>
      <c r="D225" s="147">
        <f>$D$2</f>
        <v>15</v>
      </c>
      <c r="E225" s="147">
        <f>$E$2</f>
        <v>20</v>
      </c>
      <c r="F225" s="147">
        <f>$F$2</f>
        <v>22</v>
      </c>
      <c r="G225" s="147">
        <f>$G$2</f>
        <v>4</v>
      </c>
      <c r="H225" s="148">
        <f>$H$2</f>
        <v>8</v>
      </c>
      <c r="I225" s="291">
        <v>13</v>
      </c>
      <c r="J225" s="292">
        <v>33</v>
      </c>
      <c r="K225" s="292">
        <v>42</v>
      </c>
      <c r="L225" s="292">
        <v>48</v>
      </c>
      <c r="M225" s="292">
        <v>50</v>
      </c>
      <c r="N225" s="292">
        <v>3</v>
      </c>
      <c r="O225" s="142">
        <v>9</v>
      </c>
      <c r="P225" s="291">
        <f>COUNTIF(I225:N225,3)</f>
        <v>1</v>
      </c>
      <c r="Q225" s="292">
        <f>COUNTIF(I225:N225,6)</f>
        <v>0</v>
      </c>
      <c r="R225" s="292">
        <f>COUNTIF(I225:N225,15)</f>
        <v>0</v>
      </c>
      <c r="S225" s="292">
        <f>COUNTIF(I225:N225,20)</f>
        <v>0</v>
      </c>
      <c r="T225" s="292">
        <f>COUNTIF(I225:N225,22)</f>
        <v>0</v>
      </c>
      <c r="U225" s="292">
        <f>COUNTIF(N225:O225,4)</f>
        <v>0</v>
      </c>
      <c r="V225" s="142">
        <f>COUNTIF(O225:P225,8)</f>
        <v>0</v>
      </c>
      <c r="W225" s="71">
        <f>SUMIF(P225:T225,1)</f>
        <v>1</v>
      </c>
      <c r="X225" s="71">
        <f>SUMIF(U225:V225,1)</f>
        <v>0</v>
      </c>
      <c r="Y225" s="265"/>
      <c r="Z225" s="491"/>
      <c r="AA225" s="483">
        <f>IF(T224=1,5,0*(IF(S224=2,77,0)*IF(R224=3,17,0)*IF(Q224=4,77,0)*IF(P224=5,777,0)*IF(O224=6,77777,0*(IF(N224=7,0,0)))))</f>
        <v>0</v>
      </c>
      <c r="AB225" s="461">
        <f>IF(S225=1,17,0*(IF(T225=2,77,0)*IF(S225=3,17,0)*IF(R225=4,77,0)*IF(Q225=5,777,0)*IF(P225=6,77777,0*(IF(O225=7,0,0)))))</f>
        <v>0</v>
      </c>
      <c r="AC225" s="461">
        <f>IF(R225=1,77,0*(IF(U225=2,77,0)*IF(T225=3,17,0)*IF(S225=4,77,0)*IF(R225=5,777,0)*IF(Q225=6,77777,0*(IF(P225=7,0,0)))))</f>
        <v>0</v>
      </c>
      <c r="AD225" s="461">
        <f>IF(Q225=1,777,0*(IF(V225=2,77,0)*IF(U225=3,17,0)*IF(T225=4,77,0)*IF(S225=5,777,0)*IF(R225=6,77777,0*(IF(Q225=7,0,0)))))</f>
        <v>0</v>
      </c>
      <c r="AE225" s="461">
        <f>IF(P225=1,7777,0*(IF(W225=2,77,0)*IF(V225=3,17,0)*IF(U225=4,77,0)*IF(T225=5,777,0)*IF(S225=6,77777,0*(IF(R225=7,0,0)))))</f>
        <v>7777</v>
      </c>
      <c r="AF225" s="461">
        <f>IF(O225=1,77777,0*(IF(X225=2,77,0)*IF(W225=3,17,0)*IF(V225=4,77,0)*IF(U225=5,777,0)*IF(T225=6,77777,0*(IF(S225=7,0,0)))))</f>
        <v>0</v>
      </c>
      <c r="AG225" s="464">
        <f>IF(N225=1,Y225,0*(IF(T225=2,5,0)*IF(S225=3,17,0)*IF(R225=4,77,0)*IF(Q225=5,777,0)*IF(P225=6,7777,0*(IF(O225=6,77777,0)))))</f>
        <v>0</v>
      </c>
      <c r="AH225" s="461" t="e">
        <f>IF(AA226=1,5,0*(IF(#REF!=2,77,0)*IF(Y225=3,17,0)*IF(X225=4,77,0)*IF(W225=5,777,0)*IF(V225=6,77777,0*(IF(U225=7,0,0)))))</f>
        <v>#REF!</v>
      </c>
      <c r="AI225" s="461" t="e">
        <f>IF(#REF!=1,17,0*(IF(AA226=2,77,0)*IF(#REF!=3,17,0)*IF(Y225=4,77,0)*IF(X225=5,777,0)*IF(W225=6,77777,0*(IF(V225=7,0,0)))))</f>
        <v>#REF!</v>
      </c>
      <c r="AJ225" s="461" t="e">
        <f>IF(Y225=1,77,0*(IF(AB225=2,77,0)*IF(AA226=3,17,0)*IF(#REF!=4,77,0)*IF(Y225=5,777,0)*IF(X225=6,77777,0*(IF(W225=7,0,0)))))</f>
        <v>#REF!</v>
      </c>
      <c r="AK225" s="461" t="e">
        <f>IF(X225=1,777,0*(IF(AC225=2,77,0)*IF(AB225=3,17,0)*IF(AA226=4,77,0)*IF(#REF!=5,777,0)*IF(Y225=6,77777,0*(IF(X225=7,0,0)))))</f>
        <v>#REF!</v>
      </c>
      <c r="AL225" s="461" t="e">
        <f>IF($P$4=1,Eurojackpot!B225,0*(IF(AD225=2,77,0)*IF(AC225=3,17,0)*IF(AB225=4,77,0)*IF(AA226=5,777,0)*IF(#REF!=6,77777,0*(IF(Y225=7,0,0)))))</f>
        <v>#REF!</v>
      </c>
    </row>
    <row r="226" spans="1:38" x14ac:dyDescent="0.25">
      <c r="A226" s="44" t="s">
        <v>24</v>
      </c>
      <c r="B226" s="149">
        <f>$B$3</f>
        <v>15</v>
      </c>
      <c r="C226" s="139">
        <f>$C$3</f>
        <v>17</v>
      </c>
      <c r="D226" s="139">
        <f>$D$3</f>
        <v>27</v>
      </c>
      <c r="E226" s="139">
        <f>$E$3</f>
        <v>33</v>
      </c>
      <c r="F226" s="139">
        <f>$F$3</f>
        <v>50</v>
      </c>
      <c r="G226" s="139">
        <f>$G$3</f>
        <v>1</v>
      </c>
      <c r="H226" s="150">
        <f>$H$3</f>
        <v>2</v>
      </c>
      <c r="I226" s="8">
        <f>$I$225</f>
        <v>13</v>
      </c>
      <c r="J226" s="1">
        <f>$J$225</f>
        <v>33</v>
      </c>
      <c r="K226" s="1">
        <f>$K$225</f>
        <v>42</v>
      </c>
      <c r="L226" s="1">
        <f>$L$225</f>
        <v>48</v>
      </c>
      <c r="M226" s="1">
        <f>$M$225</f>
        <v>50</v>
      </c>
      <c r="N226" s="1">
        <f>$N$225</f>
        <v>3</v>
      </c>
      <c r="O226" s="126">
        <f>$O$225</f>
        <v>9</v>
      </c>
      <c r="P226" s="8">
        <f>COUNTIF(I226:N226,15)</f>
        <v>0</v>
      </c>
      <c r="Q226" s="1">
        <f>COUNTIF(I226:N226,17)</f>
        <v>0</v>
      </c>
      <c r="R226" s="1">
        <f>COUNTIF(I226:N226,27)</f>
        <v>0</v>
      </c>
      <c r="S226" s="1">
        <f>COUNTIF(I226:N226,33)</f>
        <v>1</v>
      </c>
      <c r="T226" s="1">
        <f>COUNTIF(I226:N226,50)</f>
        <v>1</v>
      </c>
      <c r="U226" s="1">
        <f>COUNTIF(N226:O226,1)</f>
        <v>0</v>
      </c>
      <c r="V226" s="126">
        <f>COUNTIF(O226:P226,2)</f>
        <v>0</v>
      </c>
      <c r="W226" s="160">
        <f>SUMIF(P226:T226,1)</f>
        <v>2</v>
      </c>
      <c r="X226" s="160">
        <f>SUMIF(U226:V226,1)</f>
        <v>0</v>
      </c>
      <c r="Y226" s="265"/>
      <c r="Z226" s="491"/>
      <c r="AA226" s="483">
        <f>IF(T225=1,5,0*(IF(S225=2,77,0)*IF(R225=3,17,0)*IF(Q225=4,77,0)*IF(P225=5,777,0)*IF(O225=6,77777,0*(IF(N225=7,0,0)))))</f>
        <v>0</v>
      </c>
      <c r="AB226" s="461">
        <f t="shared" ref="AB226" si="275">IF(U225=1,5,0*(IF(T225=2,77,0)*IF(S225=3,17,0)*IF(R225=4,77,0)*IF(Q225=5,777,0)*IF(P225=6,77777,0*(IF(O225=7,0,0)))))</f>
        <v>0</v>
      </c>
      <c r="AC226" s="461">
        <f t="shared" ref="AC226" si="276">IF(V225=1,5,0*(IF(U225=2,77,0)*IF(T225=3,17,0)*IF(S225=4,77,0)*IF(R225=5,777,0)*IF(Q225=6,77777,0*(IF(P225=7,0,0)))))</f>
        <v>0</v>
      </c>
      <c r="AD226" s="461">
        <f t="shared" ref="AD226" si="277">IF(W225=1,5,0*(IF(V225=2,77,0)*IF(U225=3,17,0)*IF(T225=4,77,0)*IF(S225=5,777,0)*IF(R225=6,77777,0*(IF(Q225=7,0,0)))))</f>
        <v>5</v>
      </c>
      <c r="AE226" s="461">
        <f t="shared" ref="AE226" si="278">IF(X225=1,5,0*(IF(W225=2,77,0)*IF(V225=3,17,0)*IF(U225=4,77,0)*IF(T225=5,777,0)*IF(S225=6,77777,0*(IF(R225=7,0,0)))))</f>
        <v>0</v>
      </c>
      <c r="AF226" s="461">
        <f t="shared" ref="AF226" si="279">IF(Y225=1,5,0*(IF(X225=2,77,0)*IF(W225=3,17,0)*IF(V225=4,77,0)*IF(U225=5,777,0)*IF(T225=6,77777,0*(IF(S225=7,0,0)))))</f>
        <v>0</v>
      </c>
      <c r="AG226" s="461">
        <f t="shared" ref="AG226" si="280">IF(Z225=1,5,0*(IF(Y225=2,77,0)*IF(X225=3,17,0)*IF(W225=4,77,0)*IF(V225=5,777,0)*IF(U225=6,77777,0*(IF(T225=7,0,0)))))</f>
        <v>0</v>
      </c>
      <c r="AH226" s="461">
        <f t="shared" ref="AH226" si="281">IF(AA225=1,5,0*(IF(Z225=2,77,0)*IF(Y225=3,17,0)*IF(X225=4,77,0)*IF(W225=5,777,0)*IF(V225=6,77777,0*(IF(U225=7,0,0)))))</f>
        <v>0</v>
      </c>
      <c r="AI226" s="461">
        <f t="shared" ref="AI226" si="282">IF(AB225=1,5,0*(IF(AA225=2,77,0)*IF(Z225=3,17,0)*IF(Y225=4,77,0)*IF(X225=5,777,0)*IF(W225=6,77777,0*(IF(V225=7,0,0)))))</f>
        <v>0</v>
      </c>
      <c r="AJ226" s="461">
        <f t="shared" ref="AJ226" si="283">IF(AC225=1,5,0*(IF(AB225=2,77,0)*IF(AA225=3,17,0)*IF(Z225=4,77,0)*IF(Y225=5,777,0)*IF(X225=6,77777,0*(IF(W225=7,0,0)))))</f>
        <v>0</v>
      </c>
      <c r="AK226" s="461">
        <f t="shared" ref="AK226" si="284">IF(AD225=1,5,0*(IF(AC225=2,77,0)*IF(AB225=3,17,0)*IF(AA225=4,77,0)*IF(Z225=5,777,0)*IF(Y225=6,77777,0*(IF(X225=7,0,0)))))</f>
        <v>0</v>
      </c>
      <c r="AL226" s="461">
        <f t="shared" ref="AL226" si="285">IF(AE225=1,5,0*(IF(AD225=2,77,0)*IF(AC225=3,17,0)*IF(AB225=4,77,0)*IF(AA225=5,777,0)*IF(Z225=6,77777,0*(IF(Y225=7,0,0)))))</f>
        <v>0</v>
      </c>
    </row>
    <row r="227" spans="1:38" x14ac:dyDescent="0.25">
      <c r="A227" s="44" t="s">
        <v>25</v>
      </c>
      <c r="B227" s="149">
        <f>$B$4</f>
        <v>7</v>
      </c>
      <c r="C227" s="139">
        <f>$C$4</f>
        <v>8</v>
      </c>
      <c r="D227" s="139">
        <f>$D$4</f>
        <v>28</v>
      </c>
      <c r="E227" s="139">
        <f>$E$4</f>
        <v>34</v>
      </c>
      <c r="F227" s="139">
        <f>$F$4</f>
        <v>39</v>
      </c>
      <c r="G227" s="139">
        <f>$G$4</f>
        <v>4</v>
      </c>
      <c r="H227" s="150">
        <f>$H$4</f>
        <v>10</v>
      </c>
      <c r="I227" s="8">
        <f>$I$225</f>
        <v>13</v>
      </c>
      <c r="J227" s="1">
        <f>$J$225</f>
        <v>33</v>
      </c>
      <c r="K227" s="1">
        <f>$K$225</f>
        <v>42</v>
      </c>
      <c r="L227" s="1">
        <f>$L$225</f>
        <v>48</v>
      </c>
      <c r="M227" s="1">
        <f>$M$225</f>
        <v>50</v>
      </c>
      <c r="N227" s="1">
        <f>$N$225</f>
        <v>3</v>
      </c>
      <c r="O227" s="126">
        <f>$O$225</f>
        <v>9</v>
      </c>
      <c r="P227" s="8">
        <f>COUNTIF(I227:N227,7)</f>
        <v>0</v>
      </c>
      <c r="Q227" s="1">
        <f t="shared" ref="Q227" si="286">COUNTIF(I227:N227,8)</f>
        <v>0</v>
      </c>
      <c r="R227" s="1">
        <f>COUNTIF(I227:N227,28)</f>
        <v>0</v>
      </c>
      <c r="S227" s="1">
        <f>COUNTIF(I227:N227,34)</f>
        <v>0</v>
      </c>
      <c r="T227" s="1">
        <f>COUNTIF(I227:N227,39)</f>
        <v>0</v>
      </c>
      <c r="U227" s="1">
        <f t="shared" ref="U227:U228" si="287">COUNTIF(N227:O227,4)</f>
        <v>0</v>
      </c>
      <c r="V227" s="126">
        <f>COUNTIF(O227:P227,10)</f>
        <v>0</v>
      </c>
      <c r="W227" s="160">
        <f>SUMIF(P227:T227,1)</f>
        <v>0</v>
      </c>
      <c r="X227" s="160">
        <f>SUMIF(U227:V227,1)</f>
        <v>0</v>
      </c>
      <c r="Y227" s="265"/>
      <c r="Z227" s="491"/>
      <c r="AA227" s="483">
        <f>IF(T227=1,5,0*(IF(S227=2,77,0)*IF(R227=3,17,0)*IF(Q227=4,77,0)*IF(P227=5,777,0)*IF(O227=6,77777,0*(IF(N227=7,0,0)))))</f>
        <v>0</v>
      </c>
      <c r="AB227" s="461">
        <f>IF(S227=1,17,0*(IF(T227=2,77,0)*IF(S227=3,17,0)*IF(R227=4,77,0)*IF(Q227=5,777,0)*IF(P227=6,77777,0*(IF(O227=7,0,0)))))</f>
        <v>0</v>
      </c>
      <c r="AC227" s="461">
        <f>IF(R227=1,77,0*(IF(U227=2,77,0)*IF(T227=3,17,0)*IF(S227=4,77,0)*IF(R227=5,777,0)*IF(Q227=6,77777,0*(IF(P227=7,0,0)))))</f>
        <v>0</v>
      </c>
      <c r="AD227" s="461">
        <f>IF(Q227=1,777,0*(IF(V227=2,77,0)*IF(U227=3,17,0)*IF(T227=4,77,0)*IF(S227=5,777,0)*IF(R227=6,77777,0*(IF(Q227=7,0,0)))))</f>
        <v>0</v>
      </c>
      <c r="AE227" s="461">
        <f>IF(P227=1,7777,0*(IF(W227=2,77,0)*IF(V227=3,17,0)*IF(U227=4,77,0)*IF(T227=5,777,0)*IF(S227=6,77777,0*(IF(R227=7,0,0)))))</f>
        <v>0</v>
      </c>
      <c r="AF227" s="461">
        <f>IF(O227=1,77777,0*(IF(X227=2,77,0)*IF(W227=3,17,0)*IF(V227=4,77,0)*IF(U227=5,777,0)*IF(T227=6,77777,0*(IF(S227=7,0,0)))))</f>
        <v>0</v>
      </c>
      <c r="AG227" s="464">
        <f>IF(N227=1,Y227,0*(IF(T227=2,5,0)*IF(S227=3,17,0)*IF(R227=4,77,0)*IF(Q227=5,777,0)*IF(P227=6,7777,0*(IF(O227=6,77777,0)))))</f>
        <v>0</v>
      </c>
      <c r="AH227" s="461" t="e">
        <f>IF(AA227=1,5,0*(IF(#REF!=2,77,0)*IF(Y227=3,17,0)*IF(X227=4,77,0)*IF(W227=5,777,0)*IF(V227=6,77777,0*(IF(U227=7,0,0)))))</f>
        <v>#REF!</v>
      </c>
      <c r="AI227" s="461" t="e">
        <f>IF(#REF!=1,17,0*(IF(AA227=2,77,0)*IF(#REF!=3,17,0)*IF(Y227=4,77,0)*IF(X227=5,777,0)*IF(W227=6,77777,0*(IF(V227=7,0,0)))))</f>
        <v>#REF!</v>
      </c>
      <c r="AJ227" s="461" t="e">
        <f>IF(Y227=1,77,0*(IF(AB227=2,77,0)*IF(AA227=3,17,0)*IF(#REF!=4,77,0)*IF(Y227=5,777,0)*IF(X227=6,77777,0*(IF(W227=7,0,0)))))</f>
        <v>#REF!</v>
      </c>
      <c r="AK227" s="461" t="e">
        <f>IF(X227=1,777,0*(IF(AC227=2,77,0)*IF(AB227=3,17,0)*IF(AA227=4,77,0)*IF(#REF!=5,777,0)*IF(Y227=6,77777,0*(IF(X227=7,0,0)))))</f>
        <v>#REF!</v>
      </c>
      <c r="AL227" s="461" t="e">
        <f>IF($P$4=1,Eurojackpot!B227,0*(IF(AD227=2,77,0)*IF(AC227=3,17,0)*IF(AB227=4,77,0)*IF(AA227=5,777,0)*IF(#REF!=6,77777,0*(IF(Y227=7,0,0)))))</f>
        <v>#REF!</v>
      </c>
    </row>
    <row r="228" spans="1:38" x14ac:dyDescent="0.25">
      <c r="A228" s="44" t="s">
        <v>26</v>
      </c>
      <c r="B228" s="149">
        <f>$B$5</f>
        <v>1</v>
      </c>
      <c r="C228" s="139">
        <f>$C$5</f>
        <v>6</v>
      </c>
      <c r="D228" s="139">
        <f>$D$5</f>
        <v>19</v>
      </c>
      <c r="E228" s="139">
        <f>$E$5</f>
        <v>38</v>
      </c>
      <c r="F228" s="139">
        <f>$F$5</f>
        <v>40</v>
      </c>
      <c r="G228" s="139">
        <f>$G$5</f>
        <v>4</v>
      </c>
      <c r="H228" s="150">
        <f>$H$5</f>
        <v>5</v>
      </c>
      <c r="I228" s="8">
        <f>$I$225</f>
        <v>13</v>
      </c>
      <c r="J228" s="1">
        <f>$J$225</f>
        <v>33</v>
      </c>
      <c r="K228" s="1">
        <f>$K$225</f>
        <v>42</v>
      </c>
      <c r="L228" s="1">
        <f>$L$225</f>
        <v>48</v>
      </c>
      <c r="M228" s="1">
        <f>$M$225</f>
        <v>50</v>
      </c>
      <c r="N228" s="1">
        <f>$N$225</f>
        <v>3</v>
      </c>
      <c r="O228" s="126">
        <f>$O$225</f>
        <v>9</v>
      </c>
      <c r="P228" s="8">
        <f>COUNTIF(I228:N228,1)</f>
        <v>0</v>
      </c>
      <c r="Q228" s="1">
        <f>COUNTIF(I228:N228,6)</f>
        <v>0</v>
      </c>
      <c r="R228" s="1">
        <f>COUNTIF(I228:N228,19)</f>
        <v>0</v>
      </c>
      <c r="S228" s="1">
        <f>COUNTIF(I228:N228,38)</f>
        <v>0</v>
      </c>
      <c r="T228" s="1">
        <f>COUNTIF(I229:N229,35)</f>
        <v>0</v>
      </c>
      <c r="U228" s="1">
        <f t="shared" si="287"/>
        <v>0</v>
      </c>
      <c r="V228" s="126">
        <f>COUNTIF(O228:P228,5)</f>
        <v>0</v>
      </c>
      <c r="W228" s="160">
        <f>SUMIF(P228:T228,1)</f>
        <v>0</v>
      </c>
      <c r="X228" s="160">
        <f>SUMIF(U228:V228,1)</f>
        <v>0</v>
      </c>
      <c r="Y228" s="265"/>
      <c r="Z228" s="491"/>
      <c r="AA228" s="483">
        <f>IF(T229=1,5,0*(IF(S229=2,77,0)*IF(R229=3,17,0)*IF(Q229=4,77,0)*IF(P229=5,777,0)*IF(O229=6,77777,0*(IF(N229=7,0,0)))))</f>
        <v>0</v>
      </c>
      <c r="AB228" s="461">
        <f>IF(S229=1,17,0*(IF(T229=2,77,0)*IF(S229=3,17,0)*IF(R229=4,77,0)*IF(Q229=5,777,0)*IF(P229=6,77777,0*(IF(O229=7,0,0)))))</f>
        <v>0</v>
      </c>
      <c r="AC228" s="461">
        <f>IF(R229=1,77,0*(IF(U229=2,77,0)*IF(T229=3,17,0)*IF(S229=4,77,0)*IF(R229=5,777,0)*IF(Q229=6,77777,0*(IF(P229=7,0,0)))))</f>
        <v>0</v>
      </c>
      <c r="AD228" s="461">
        <f>IF(Q229=1,777,0*(IF(V229=2,77,0)*IF(U229=3,17,0)*IF(T229=4,77,0)*IF(S229=5,777,0)*IF(R229=6,77777,0*(IF(Q229=7,0,0)))))</f>
        <v>0</v>
      </c>
      <c r="AE228" s="461">
        <f>IF(P229=1,7777,0*(IF(W229=2,77,0)*IF(V229=3,17,0)*IF(U229=4,77,0)*IF(T229=5,777,0)*IF(S229=6,77777,0*(IF(R229=7,0,0)))))</f>
        <v>0</v>
      </c>
      <c r="AF228" s="461">
        <f>IF(O229=1,77777,0*(IF(X229=2,77,0)*IF(W229=3,17,0)*IF(V229=4,77,0)*IF(U229=5,777,0)*IF(T229=6,77777,0*(IF(S229=7,0,0)))))</f>
        <v>0</v>
      </c>
      <c r="AG228" s="464">
        <f>IF(N229=1,Y229,0*(IF(T229=2,5,0)*IF(S229=3,17,0)*IF(R229=4,77,0)*IF(Q229=5,777,0)*IF(P229=6,7777,0*(IF(O229=6,77777,0)))))</f>
        <v>0</v>
      </c>
      <c r="AH228" s="461" t="e">
        <f>IF(AA228=1,5,0*(IF(#REF!=2,77,0)*IF(Y229=3,17,0)*IF(X229=4,77,0)*IF(W229=5,777,0)*IF(V229=6,77777,0*(IF(U229=7,0,0)))))</f>
        <v>#REF!</v>
      </c>
      <c r="AI228" s="461" t="e">
        <f>IF(#REF!=1,17,0*(IF(AA228=2,77,0)*IF(#REF!=3,17,0)*IF(Y229=4,77,0)*IF(X229=5,777,0)*IF(W229=6,77777,0*(IF(V229=7,0,0)))))</f>
        <v>#REF!</v>
      </c>
      <c r="AJ228" s="461" t="e">
        <f>IF(Y229=1,77,0*(IF(AB228=2,77,0)*IF(AA228=3,17,0)*IF(#REF!=4,77,0)*IF(Y229=5,777,0)*IF(X229=6,77777,0*(IF(W229=7,0,0)))))</f>
        <v>#REF!</v>
      </c>
      <c r="AK228" s="461">
        <f>IF(X229=1,777,0*(IF(AC228=2,77,0)*IF(AB228=3,17,0)*IF(AA228=4,77,0)*IF(#REF!=5,777,0)*IF(Y229=6,77777,0*(IF(X229=7,0,0)))))</f>
        <v>777</v>
      </c>
      <c r="AL228" s="461" t="e">
        <f>IF($P$4=1,Eurojackpot!B228,0*(IF(AD228=2,77,0)*IF(AC228=3,17,0)*IF(AB228=4,77,0)*IF(AA228=5,777,0)*IF(#REF!=6,77777,0*(IF(Y228=7,0,0)))))</f>
        <v>#REF!</v>
      </c>
    </row>
    <row r="229" spans="1:38" x14ac:dyDescent="0.25">
      <c r="A229" s="44" t="s">
        <v>27</v>
      </c>
      <c r="B229" s="149">
        <f>$B$6</f>
        <v>10</v>
      </c>
      <c r="C229" s="139">
        <f>$C$6</f>
        <v>25</v>
      </c>
      <c r="D229" s="139">
        <f>$D$6</f>
        <v>26</v>
      </c>
      <c r="E229" s="139">
        <f>$E$6</f>
        <v>29</v>
      </c>
      <c r="F229" s="139">
        <f>$F$6</f>
        <v>35</v>
      </c>
      <c r="G229" s="139">
        <f>$G$6</f>
        <v>6</v>
      </c>
      <c r="H229" s="150">
        <f>$H$6</f>
        <v>9</v>
      </c>
      <c r="I229" s="8">
        <f>$I$225</f>
        <v>13</v>
      </c>
      <c r="J229" s="1">
        <f>$J$225</f>
        <v>33</v>
      </c>
      <c r="K229" s="1">
        <f>$K$225</f>
        <v>42</v>
      </c>
      <c r="L229" s="1">
        <f>$L$225</f>
        <v>48</v>
      </c>
      <c r="M229" s="1">
        <f>$M$225</f>
        <v>50</v>
      </c>
      <c r="N229" s="1">
        <f>$N$225</f>
        <v>3</v>
      </c>
      <c r="O229" s="126">
        <f>$O$225</f>
        <v>9</v>
      </c>
      <c r="P229" s="8">
        <f>COUNTIF(I229:N229,10)</f>
        <v>0</v>
      </c>
      <c r="Q229" s="1">
        <f>COUNTIF(I229:N229,25)</f>
        <v>0</v>
      </c>
      <c r="R229" s="1">
        <f>COUNTIF(I229:N229,26)</f>
        <v>0</v>
      </c>
      <c r="S229" s="1">
        <f>COUNTIF(I229:N229,29)</f>
        <v>0</v>
      </c>
      <c r="T229" s="1">
        <f>COUNTIF(I230:N230,37)</f>
        <v>0</v>
      </c>
      <c r="U229" s="1">
        <f>COUNTIF(N229:O229,6)</f>
        <v>0</v>
      </c>
      <c r="V229" s="126">
        <f>COUNTIF(O229:P229,9)</f>
        <v>1</v>
      </c>
      <c r="W229" s="160">
        <f>SUMIF(P229:T229,1)</f>
        <v>0</v>
      </c>
      <c r="X229" s="160">
        <f>SUMIF(U229:V229,1)</f>
        <v>1</v>
      </c>
      <c r="Y229" s="265"/>
      <c r="Z229" s="491"/>
      <c r="AA229" s="483" t="e">
        <f>IF(#REF!=1,5,0*(IF(#REF!=2,77,0)*IF(#REF!=3,17,0)*IF(#REF!=4,77,0)*IF(#REF!=5,777,0)*IF(#REF!=6,77777,0*(IF(#REF!=7,0,0)))))</f>
        <v>#REF!</v>
      </c>
      <c r="AB229" s="461" t="e">
        <f>IF(#REF!=1,17,0*(IF(#REF!=2,77,0)*IF(#REF!=3,17,0)*IF(#REF!=4,77,0)*IF(#REF!=5,777,0)*IF(#REF!=6,77777,0*(IF(#REF!=7,0,0)))))</f>
        <v>#REF!</v>
      </c>
      <c r="AC229" s="461" t="e">
        <f>IF(#REF!=1,77,0*(IF(#REF!=2,77,0)*IF(#REF!=3,17,0)*IF(#REF!=4,77,0)*IF(#REF!=5,777,0)*IF(#REF!=6,77777,0*(IF(#REF!=7,0,0)))))</f>
        <v>#REF!</v>
      </c>
      <c r="AD229" s="461" t="e">
        <f>IF(#REF!=1,777,0*(IF(#REF!=2,77,0)*IF(#REF!=3,17,0)*IF(#REF!=4,77,0)*IF(#REF!=5,777,0)*IF(#REF!=6,77777,0*(IF(#REF!=7,0,0)))))</f>
        <v>#REF!</v>
      </c>
      <c r="AE229" s="461" t="e">
        <f>IF(#REF!=1,7777,0*(IF(#REF!=2,77,0)*IF(#REF!=3,17,0)*IF(#REF!=4,77,0)*IF(#REF!=5,777,0)*IF(#REF!=6,77777,0*(IF(#REF!=7,0,0)))))</f>
        <v>#REF!</v>
      </c>
      <c r="AF229" s="461" t="e">
        <f>IF(#REF!=1,77777,0*(IF(#REF!=2,77,0)*IF(#REF!=3,17,0)*IF(#REF!=4,77,0)*IF(#REF!=5,777,0)*IF(#REF!=6,77777,0*(IF(#REF!=7,0,0)))))</f>
        <v>#REF!</v>
      </c>
      <c r="AG229" s="464" t="e">
        <f>IF(#REF!=1,#REF!,0*(IF(#REF!=2,5,0)*IF(#REF!=3,17,0)*IF(#REF!=4,77,0)*IF(#REF!=5,777,0)*IF(#REF!=6,7777,0*(IF(#REF!=6,77777,0)))))</f>
        <v>#REF!</v>
      </c>
      <c r="AH229" s="461" t="e">
        <f>IF(AA229=1,5,0*(IF(#REF!=2,77,0)*IF(#REF!=3,17,0)*IF(#REF!=4,77,0)*IF(#REF!=5,777,0)*IF(#REF!=6,77777,0*(IF(#REF!=7,0,0)))))</f>
        <v>#REF!</v>
      </c>
      <c r="AI229" s="461" t="e">
        <f>IF(#REF!=1,17,0*(IF(AA229=2,77,0)*IF(#REF!=3,17,0)*IF(#REF!=4,77,0)*IF(#REF!=5,777,0)*IF(#REF!=6,77777,0*(IF(#REF!=7,0,0)))))</f>
        <v>#REF!</v>
      </c>
      <c r="AJ229" s="461" t="e">
        <f>IF(#REF!=1,77,0*(IF(AB229=2,77,0)*IF(AA229=3,17,0)*IF(#REF!=4,77,0)*IF(#REF!=5,777,0)*IF(#REF!=6,77777,0*(IF(#REF!=7,0,0)))))</f>
        <v>#REF!</v>
      </c>
      <c r="AK229" s="461" t="e">
        <f>IF(#REF!=1,777,0*(IF(AC229=2,77,0)*IF(AB229=3,17,0)*IF(AA229=4,77,0)*IF(#REF!=5,777,0)*IF(#REF!=6,77777,0*(IF(#REF!=7,0,0)))))</f>
        <v>#REF!</v>
      </c>
      <c r="AL229" s="461" t="e">
        <f>IF($P$4=1,Eurojackpot!B229,0*(IF(AD229=2,77,0)*IF(AC229=3,17,0)*IF(AB229=4,77,0)*IF(AA229=5,777,0)*IF(#REF!=6,77777,0*(IF(Y229=7,0,0)))))</f>
        <v>#REF!</v>
      </c>
    </row>
    <row r="230" spans="1:38" ht="15.75" thickBot="1" x14ac:dyDescent="0.3">
      <c r="A230" s="44" t="s">
        <v>28</v>
      </c>
      <c r="B230" s="151">
        <f>$B$7</f>
        <v>8</v>
      </c>
      <c r="C230" s="152">
        <f>$C$7</f>
        <v>33</v>
      </c>
      <c r="D230" s="152">
        <f>$D$7</f>
        <v>35</v>
      </c>
      <c r="E230" s="152">
        <f>$E$7</f>
        <v>36</v>
      </c>
      <c r="F230" s="152">
        <f>$F$7</f>
        <v>37</v>
      </c>
      <c r="G230" s="152">
        <f>$G$7</f>
        <v>3</v>
      </c>
      <c r="H230" s="153">
        <f>$H$7</f>
        <v>7</v>
      </c>
      <c r="I230" s="137">
        <f>$I$225</f>
        <v>13</v>
      </c>
      <c r="J230" s="143">
        <f>$J$225</f>
        <v>33</v>
      </c>
      <c r="K230" s="143">
        <f>$K$225</f>
        <v>42</v>
      </c>
      <c r="L230" s="143">
        <f>$L$225</f>
        <v>48</v>
      </c>
      <c r="M230" s="143">
        <f>$M$225</f>
        <v>50</v>
      </c>
      <c r="N230" s="143">
        <f>$N$225</f>
        <v>3</v>
      </c>
      <c r="O230" s="144">
        <f>$O$225</f>
        <v>9</v>
      </c>
      <c r="P230" s="137">
        <f>COUNTIF(I230:N230,8)</f>
        <v>0</v>
      </c>
      <c r="Q230" s="143">
        <f>COUNTIF(I230:N230,33)</f>
        <v>1</v>
      </c>
      <c r="R230" s="143">
        <f>COUNTIF(I230:N230,35)</f>
        <v>0</v>
      </c>
      <c r="S230" s="143">
        <f>COUNTIF(I230:N230,36)</f>
        <v>0</v>
      </c>
      <c r="T230" s="143">
        <v>0</v>
      </c>
      <c r="U230" s="143">
        <f>COUNTIF(N230:O230,3)</f>
        <v>1</v>
      </c>
      <c r="V230" s="144">
        <f>COUNTIF(O230:P230,7)</f>
        <v>0</v>
      </c>
      <c r="W230" s="161">
        <f>SUMIF(P230:T230,1)</f>
        <v>1</v>
      </c>
      <c r="X230" s="161">
        <f>SUMIF(U230:V230,1)</f>
        <v>1</v>
      </c>
      <c r="Y230" s="265"/>
      <c r="Z230" s="495"/>
      <c r="AA230" s="485" t="e">
        <f>IF(#REF!=1,5,0*(IF(#REF!=2,77,0)*IF(#REF!=3,17,0)*IF(#REF!=4,77,0)*IF(#REF!=5,777,0)*IF(#REF!=6,77777,0*(IF(#REF!=7,0,0)))))</f>
        <v>#REF!</v>
      </c>
      <c r="AB230" s="463" t="e">
        <f>IF(#REF!=1,17,0*(IF(#REF!=2,77,0)*IF(#REF!=3,17,0)*IF(#REF!=4,77,0)*IF(#REF!=5,777,0)*IF(#REF!=6,77777,0*(IF(#REF!=7,0,0)))))</f>
        <v>#REF!</v>
      </c>
      <c r="AC230" s="463" t="e">
        <f>IF(#REF!=1,77,0*(IF(#REF!=2,77,0)*IF(#REF!=3,17,0)*IF(#REF!=4,77,0)*IF(#REF!=5,777,0)*IF(#REF!=6,77777,0*(IF(#REF!=7,0,0)))))</f>
        <v>#REF!</v>
      </c>
      <c r="AD230" s="463" t="e">
        <f>IF(#REF!=1,777,0*(IF(#REF!=2,77,0)*IF(#REF!=3,17,0)*IF(#REF!=4,77,0)*IF(#REF!=5,777,0)*IF(#REF!=6,77777,0*(IF(#REF!=7,0,0)))))</f>
        <v>#REF!</v>
      </c>
      <c r="AE230" s="463" t="e">
        <f>IF(#REF!=1,7777,0*(IF(#REF!=2,77,0)*IF(#REF!=3,17,0)*IF(#REF!=4,77,0)*IF(#REF!=5,777,0)*IF(#REF!=6,77777,0*(IF(#REF!=7,0,0)))))</f>
        <v>#REF!</v>
      </c>
      <c r="AF230" s="463" t="e">
        <f>IF(#REF!=1,77777,0*(IF(#REF!=2,77,0)*IF(#REF!=3,17,0)*IF(#REF!=4,77,0)*IF(#REF!=5,777,0)*IF(#REF!=6,77777,0*(IF(#REF!=7,0,0)))))</f>
        <v>#REF!</v>
      </c>
      <c r="AG230" s="465" t="e">
        <f>IF(#REF!=1,#REF!,0*(IF(#REF!=2,5,0)*IF(#REF!=3,17,0)*IF(#REF!=4,77,0)*IF(#REF!=5,777,0)*IF(#REF!=6,7777,0*(IF(#REF!=6,77777,0)))))</f>
        <v>#REF!</v>
      </c>
      <c r="AH230" s="463" t="e">
        <f>IF(AA230=1,5,0*(IF(#REF!=2,77,0)*IF(#REF!=3,17,0)*IF(#REF!=4,77,0)*IF(#REF!=5,777,0)*IF(#REF!=6,77777,0*(IF(#REF!=7,0,0)))))</f>
        <v>#REF!</v>
      </c>
      <c r="AI230" s="463" t="e">
        <f>IF(#REF!=1,17,0*(IF(AA230=2,77,0)*IF(#REF!=3,17,0)*IF(#REF!=4,77,0)*IF(#REF!=5,777,0)*IF(#REF!=6,77777,0*(IF(#REF!=7,0,0)))))</f>
        <v>#REF!</v>
      </c>
      <c r="AJ230" s="463" t="e">
        <f>IF(#REF!=1,77,0*(IF(AB230=2,77,0)*IF(AA230=3,17,0)*IF(#REF!=4,77,0)*IF(#REF!=5,777,0)*IF(#REF!=6,77777,0*(IF(#REF!=7,0,0)))))</f>
        <v>#REF!</v>
      </c>
      <c r="AK230" s="463" t="e">
        <f>IF(#REF!=1,777,0*(IF(AC230=2,77,0)*IF(AB230=3,17,0)*IF(AA230=4,77,0)*IF(#REF!=5,777,0)*IF(#REF!=6,77777,0*(IF(#REF!=7,0,0)))))</f>
        <v>#REF!</v>
      </c>
      <c r="AL230" s="461" t="e">
        <f>IF($P$4=1,Eurojackpot!B230,0*(IF(AD230=2,77,0)*IF(AC230=3,17,0)*IF(AB230=4,77,0)*IF(AA230=5,777,0)*IF(#REF!=6,77777,0*(IF(Y230=7,0,0)))))</f>
        <v>#REF!</v>
      </c>
    </row>
    <row r="231" spans="1:38" x14ac:dyDescent="0.25">
      <c r="A231" s="86"/>
      <c r="B231" s="451"/>
      <c r="C231" s="451"/>
      <c r="D231" s="451"/>
      <c r="E231" s="451"/>
      <c r="F231" s="474"/>
      <c r="G231" s="451"/>
      <c r="H231" s="451"/>
      <c r="I231" s="451"/>
      <c r="J231" s="451"/>
      <c r="K231" s="451"/>
      <c r="L231" s="451"/>
      <c r="M231" s="451"/>
      <c r="N231" s="451"/>
      <c r="O231" s="451"/>
      <c r="P231" s="451"/>
      <c r="Q231" s="451"/>
      <c r="R231" s="451"/>
      <c r="S231" s="451"/>
      <c r="T231" s="474"/>
      <c r="U231" s="451"/>
      <c r="V231" s="451"/>
      <c r="W231" s="451"/>
      <c r="X231" s="451"/>
      <c r="Y231" s="453"/>
      <c r="Z231" s="451"/>
      <c r="AA231" s="451"/>
      <c r="AB231" s="451"/>
      <c r="AC231" s="451"/>
      <c r="AD231" s="451"/>
      <c r="AE231" s="451"/>
      <c r="AF231" s="451"/>
      <c r="AG231" s="451"/>
      <c r="AH231" s="451"/>
      <c r="AI231" s="451"/>
      <c r="AJ231" s="451"/>
      <c r="AK231" s="451"/>
      <c r="AL231" s="451"/>
    </row>
    <row r="232" spans="1:38" x14ac:dyDescent="0.25">
      <c r="A232" s="86"/>
      <c r="B232" s="451"/>
      <c r="C232" s="451"/>
      <c r="D232" s="451"/>
      <c r="E232" s="451"/>
      <c r="F232" s="451"/>
      <c r="G232" s="451"/>
      <c r="H232" s="451"/>
      <c r="I232" s="451"/>
      <c r="J232" s="451"/>
      <c r="K232" s="451"/>
      <c r="L232" s="451"/>
      <c r="M232" s="451"/>
      <c r="N232" s="451"/>
      <c r="O232" s="451"/>
      <c r="P232" s="451"/>
      <c r="Q232" s="451"/>
      <c r="R232" s="451"/>
      <c r="S232" s="451"/>
      <c r="T232" s="451"/>
      <c r="U232" s="451"/>
      <c r="V232" s="451"/>
      <c r="W232" s="451"/>
      <c r="X232" s="451"/>
      <c r="Y232" s="453"/>
      <c r="Z232" s="451"/>
      <c r="AA232" s="451"/>
      <c r="AB232" s="451"/>
      <c r="AC232" s="451"/>
      <c r="AD232" s="451"/>
      <c r="AE232" s="451"/>
      <c r="AF232" s="451"/>
      <c r="AG232" s="451"/>
      <c r="AH232" s="451"/>
      <c r="AI232" s="451"/>
      <c r="AJ232" s="451"/>
      <c r="AK232" s="451"/>
      <c r="AL232" s="451"/>
    </row>
    <row r="233" spans="1:38" x14ac:dyDescent="0.25">
      <c r="A233" s="86"/>
      <c r="B233" s="451"/>
      <c r="C233" s="451"/>
      <c r="D233" s="451"/>
      <c r="E233" s="451"/>
      <c r="F233" s="451"/>
      <c r="G233" s="451"/>
      <c r="H233" s="451"/>
      <c r="I233" s="451"/>
      <c r="J233" s="451"/>
      <c r="K233" s="451"/>
      <c r="L233" s="451"/>
      <c r="M233" s="451"/>
      <c r="N233" s="451"/>
      <c r="O233" s="451"/>
      <c r="P233" s="451"/>
      <c r="Q233" s="451"/>
      <c r="R233" s="451"/>
      <c r="S233" s="451"/>
      <c r="T233" s="451"/>
      <c r="U233" s="451"/>
      <c r="V233" s="451"/>
      <c r="W233" s="451"/>
      <c r="X233" s="451"/>
      <c r="Y233" s="453"/>
      <c r="Z233" s="451"/>
      <c r="AA233" s="451"/>
      <c r="AB233" s="451"/>
      <c r="AC233" s="451"/>
      <c r="AD233" s="451"/>
      <c r="AE233" s="451"/>
      <c r="AF233" s="451"/>
      <c r="AG233" s="451"/>
      <c r="AH233" s="451"/>
      <c r="AI233" s="451"/>
      <c r="AJ233" s="451"/>
      <c r="AK233" s="451"/>
      <c r="AL233" s="451"/>
    </row>
    <row r="234" spans="1:38" x14ac:dyDescent="0.25">
      <c r="A234" s="86"/>
      <c r="B234" s="451"/>
      <c r="C234" s="451"/>
      <c r="D234" s="451"/>
      <c r="E234" s="451"/>
      <c r="F234" s="451"/>
      <c r="G234" s="451"/>
      <c r="H234" s="451"/>
      <c r="I234" s="451"/>
      <c r="J234" s="451"/>
      <c r="K234" s="451"/>
      <c r="L234" s="451"/>
      <c r="M234" s="451"/>
      <c r="N234" s="451"/>
      <c r="O234" s="451"/>
      <c r="P234" s="451"/>
      <c r="Q234" s="451"/>
      <c r="R234" s="451"/>
      <c r="S234" s="451"/>
      <c r="T234" s="451"/>
      <c r="U234" s="451"/>
      <c r="V234" s="451"/>
      <c r="W234" s="451"/>
      <c r="X234" s="451"/>
      <c r="Y234" s="453"/>
      <c r="Z234" s="451"/>
      <c r="AA234" s="451"/>
      <c r="AB234" s="451"/>
      <c r="AC234" s="451"/>
      <c r="AD234" s="451"/>
      <c r="AE234" s="451"/>
      <c r="AF234" s="451"/>
      <c r="AG234" s="451"/>
      <c r="AH234" s="451"/>
      <c r="AI234" s="451"/>
      <c r="AJ234" s="451"/>
      <c r="AK234" s="451"/>
      <c r="AL234" s="451"/>
    </row>
    <row r="235" spans="1:38" ht="15.75" thickBot="1" x14ac:dyDescent="0.3">
      <c r="A235" s="86"/>
      <c r="B235" s="451"/>
      <c r="C235" s="451"/>
      <c r="D235" s="451"/>
      <c r="E235" s="451"/>
      <c r="F235" s="451"/>
      <c r="G235" s="451"/>
      <c r="H235" s="451"/>
      <c r="I235" s="451"/>
      <c r="J235" s="451"/>
      <c r="K235" s="451"/>
      <c r="L235" s="451"/>
      <c r="M235" s="451"/>
      <c r="N235" s="451"/>
      <c r="O235" s="451"/>
      <c r="P235" s="451"/>
      <c r="Q235" s="451"/>
      <c r="R235" s="451"/>
      <c r="S235" s="451"/>
      <c r="T235" s="451"/>
      <c r="U235" s="451"/>
      <c r="V235" s="451"/>
      <c r="W235" s="451"/>
      <c r="X235" s="451"/>
      <c r="Y235" s="453"/>
      <c r="Z235" s="451"/>
      <c r="AA235" s="451"/>
      <c r="AB235" s="451"/>
      <c r="AC235" s="451"/>
      <c r="AD235" s="451"/>
      <c r="AE235" s="451"/>
      <c r="AF235" s="451"/>
      <c r="AG235" s="451"/>
      <c r="AH235" s="451"/>
      <c r="AI235" s="451"/>
      <c r="AJ235" s="451"/>
      <c r="AK235" s="451"/>
      <c r="AL235" s="451"/>
    </row>
    <row r="236" spans="1:38" ht="15.75" customHeight="1" thickBot="1" x14ac:dyDescent="0.3">
      <c r="A236" s="81">
        <v>44407</v>
      </c>
      <c r="B236" s="361" t="s">
        <v>0</v>
      </c>
      <c r="C236" s="340"/>
      <c r="D236" s="340"/>
      <c r="E236" s="340"/>
      <c r="F236" s="340"/>
      <c r="G236" s="340"/>
      <c r="H236" s="346"/>
      <c r="I236" s="361" t="s">
        <v>1</v>
      </c>
      <c r="J236" s="340"/>
      <c r="K236" s="340"/>
      <c r="L236" s="340"/>
      <c r="M236" s="340"/>
      <c r="N236" s="340"/>
      <c r="O236" s="346"/>
      <c r="P236" s="361" t="s">
        <v>2</v>
      </c>
      <c r="Q236" s="340"/>
      <c r="R236" s="340"/>
      <c r="S236" s="340"/>
      <c r="T236" s="340"/>
      <c r="U236" s="340"/>
      <c r="V236" s="346"/>
      <c r="W236" s="456" t="s">
        <v>9</v>
      </c>
      <c r="X236" s="454" t="s">
        <v>3</v>
      </c>
      <c r="Y236" s="265"/>
      <c r="Z236" s="490" t="s">
        <v>180</v>
      </c>
      <c r="AA236" s="482" t="s">
        <v>166</v>
      </c>
      <c r="AB236" s="460" t="s">
        <v>167</v>
      </c>
      <c r="AC236" s="460" t="s">
        <v>168</v>
      </c>
      <c r="AD236" s="460" t="s">
        <v>169</v>
      </c>
      <c r="AE236" s="460" t="s">
        <v>170</v>
      </c>
      <c r="AF236" s="460" t="s">
        <v>171</v>
      </c>
      <c r="AG236" s="460" t="s">
        <v>172</v>
      </c>
      <c r="AH236" s="460" t="s">
        <v>173</v>
      </c>
      <c r="AI236" s="460" t="s">
        <v>174</v>
      </c>
      <c r="AJ236" s="460" t="s">
        <v>175</v>
      </c>
      <c r="AK236" s="460" t="s">
        <v>176</v>
      </c>
      <c r="AL236" s="460" t="s">
        <v>177</v>
      </c>
    </row>
    <row r="237" spans="1:38" x14ac:dyDescent="0.25">
      <c r="A237" s="44" t="s">
        <v>23</v>
      </c>
      <c r="B237" s="146">
        <f>$B$2</f>
        <v>3</v>
      </c>
      <c r="C237" s="147">
        <f>$C$2</f>
        <v>6</v>
      </c>
      <c r="D237" s="147">
        <f>$D$2</f>
        <v>15</v>
      </c>
      <c r="E237" s="147">
        <f>$E$2</f>
        <v>20</v>
      </c>
      <c r="F237" s="147">
        <f>$F$2</f>
        <v>22</v>
      </c>
      <c r="G237" s="147">
        <f>$G$2</f>
        <v>4</v>
      </c>
      <c r="H237" s="148">
        <f>$H$2</f>
        <v>8</v>
      </c>
      <c r="I237" s="291">
        <v>5</v>
      </c>
      <c r="J237" s="292">
        <v>14</v>
      </c>
      <c r="K237" s="292">
        <v>39</v>
      </c>
      <c r="L237" s="292">
        <v>43</v>
      </c>
      <c r="M237" s="292">
        <v>44</v>
      </c>
      <c r="N237" s="292">
        <v>1</v>
      </c>
      <c r="O237" s="142">
        <v>6</v>
      </c>
      <c r="P237" s="291">
        <f>COUNTIF(I237:N237,3)</f>
        <v>0</v>
      </c>
      <c r="Q237" s="292">
        <f>COUNTIF(I237:N237,6)</f>
        <v>0</v>
      </c>
      <c r="R237" s="292">
        <f>COUNTIF(I237:N237,15)</f>
        <v>0</v>
      </c>
      <c r="S237" s="292">
        <f>COUNTIF(I237:N237,20)</f>
        <v>0</v>
      </c>
      <c r="T237" s="292">
        <f>COUNTIF(I237:N237,22)</f>
        <v>0</v>
      </c>
      <c r="U237" s="292">
        <f>COUNTIF(N237:O237,4)</f>
        <v>0</v>
      </c>
      <c r="V237" s="142">
        <f>COUNTIF(O237:P237,8)</f>
        <v>0</v>
      </c>
      <c r="W237" s="455">
        <f>SUMIF(P237:T237,1)</f>
        <v>0</v>
      </c>
      <c r="X237" s="455">
        <f>SUMIF(U237:V237,1)</f>
        <v>0</v>
      </c>
      <c r="Y237" s="265"/>
      <c r="Z237" s="491"/>
      <c r="AA237" s="483">
        <f>IF(T236=1,5,0*(IF(S236=2,77,0)*IF(R236=3,17,0)*IF(Q236=4,77,0)*IF(P236=5,777,0)*IF(O236=6,77777,0*(IF(N236=7,0,0)))))</f>
        <v>0</v>
      </c>
      <c r="AB237" s="461">
        <f>IF(S237=1,17,0*(IF(T237=2,77,0)*IF(S237=3,17,0)*IF(R237=4,77,0)*IF(Q237=5,777,0)*IF(P237=6,77777,0*(IF(O237=7,0,0)))))</f>
        <v>0</v>
      </c>
      <c r="AC237" s="461">
        <f>IF(R237=1,77,0*(IF(U237=2,77,0)*IF(T237=3,17,0)*IF(S237=4,77,0)*IF(R237=5,777,0)*IF(Q237=6,77777,0*(IF(P237=7,0,0)))))</f>
        <v>0</v>
      </c>
      <c r="AD237" s="461">
        <f>IF(Q237=1,777,0*(IF(V237=2,77,0)*IF(U237=3,17,0)*IF(T237=4,77,0)*IF(S237=5,777,0)*IF(R237=6,77777,0*(IF(Q237=7,0,0)))))</f>
        <v>0</v>
      </c>
      <c r="AE237" s="461">
        <f>IF(P237=1,7777,0*(IF(W237=2,77,0)*IF(V237=3,17,0)*IF(U237=4,77,0)*IF(T237=5,777,0)*IF(S237=6,77777,0*(IF(R237=7,0,0)))))</f>
        <v>0</v>
      </c>
      <c r="AF237" s="461">
        <f>IF(O237=1,77777,0*(IF(X237=2,77,0)*IF(W237=3,17,0)*IF(V237=4,77,0)*IF(U237=5,777,0)*IF(T237=6,77777,0*(IF(S237=7,0,0)))))</f>
        <v>0</v>
      </c>
      <c r="AG237" s="464">
        <f>IF(N237=1,Y237,0*(IF(T237=2,5,0)*IF(S237=3,17,0)*IF(R237=4,77,0)*IF(Q237=5,777,0)*IF(P237=6,7777,0*(IF(O237=6,77777,0)))))</f>
        <v>0</v>
      </c>
      <c r="AH237" s="461" t="e">
        <f>IF(AA238=1,5,0*(IF(#REF!=2,77,0)*IF(Y237=3,17,0)*IF(X237=4,77,0)*IF(W237=5,777,0)*IF(V237=6,77777,0*(IF(U237=7,0,0)))))</f>
        <v>#REF!</v>
      </c>
      <c r="AI237" s="461" t="e">
        <f>IF(#REF!=1,17,0*(IF(AA238=2,77,0)*IF(#REF!=3,17,0)*IF(Y237=4,77,0)*IF(X237=5,777,0)*IF(W237=6,77777,0*(IF(V237=7,0,0)))))</f>
        <v>#REF!</v>
      </c>
      <c r="AJ237" s="461" t="e">
        <f>IF(Y237=1,77,0*(IF(AB237=2,77,0)*IF(AA238=3,17,0)*IF(#REF!=4,77,0)*IF(Y237=5,777,0)*IF(X237=6,77777,0*(IF(W237=7,0,0)))))</f>
        <v>#REF!</v>
      </c>
      <c r="AK237" s="461" t="e">
        <f>IF(X237=1,777,0*(IF(AC237=2,77,0)*IF(AB237=3,17,0)*IF(AA238=4,77,0)*IF(#REF!=5,777,0)*IF(Y237=6,77777,0*(IF(X237=7,0,0)))))</f>
        <v>#REF!</v>
      </c>
      <c r="AL237" s="461" t="e">
        <f>IF($P$4=1,Eurojackpot!B237,0*(IF(AD237=2,77,0)*IF(AC237=3,17,0)*IF(AB237=4,77,0)*IF(AA238=5,777,0)*IF(#REF!=6,77777,0*(IF(Y237=7,0,0)))))</f>
        <v>#REF!</v>
      </c>
    </row>
    <row r="238" spans="1:38" x14ac:dyDescent="0.25">
      <c r="A238" s="44" t="s">
        <v>24</v>
      </c>
      <c r="B238" s="149">
        <f>$B$3</f>
        <v>15</v>
      </c>
      <c r="C238" s="139">
        <f>$C$3</f>
        <v>17</v>
      </c>
      <c r="D238" s="139">
        <f>$D$3</f>
        <v>27</v>
      </c>
      <c r="E238" s="139">
        <f>$E$3</f>
        <v>33</v>
      </c>
      <c r="F238" s="139">
        <f>$F$3</f>
        <v>50</v>
      </c>
      <c r="G238" s="139">
        <f>$G$3</f>
        <v>1</v>
      </c>
      <c r="H238" s="150">
        <f>$H$3</f>
        <v>2</v>
      </c>
      <c r="I238" s="8">
        <f>$I$237</f>
        <v>5</v>
      </c>
      <c r="J238" s="1">
        <f>$J$237</f>
        <v>14</v>
      </c>
      <c r="K238" s="1">
        <f>$K$237</f>
        <v>39</v>
      </c>
      <c r="L238" s="1">
        <f>$L$237</f>
        <v>43</v>
      </c>
      <c r="M238" s="1">
        <f>$M$237</f>
        <v>44</v>
      </c>
      <c r="N238" s="1">
        <f>$N$237</f>
        <v>1</v>
      </c>
      <c r="O238" s="126">
        <f>$O$237</f>
        <v>6</v>
      </c>
      <c r="P238" s="8">
        <f>COUNTIF(I238:N238,15)</f>
        <v>0</v>
      </c>
      <c r="Q238" s="1">
        <f>COUNTIF(I238:N238,17)</f>
        <v>0</v>
      </c>
      <c r="R238" s="1">
        <f>COUNTIF(I238:N238,27)</f>
        <v>0</v>
      </c>
      <c r="S238" s="1">
        <f>COUNTIF(I238:N238,33)</f>
        <v>0</v>
      </c>
      <c r="T238" s="1">
        <f>COUNTIF(I238:N238,50)</f>
        <v>0</v>
      </c>
      <c r="U238" s="1">
        <f>COUNTIF(N238:O238,1)</f>
        <v>1</v>
      </c>
      <c r="V238" s="126">
        <f>COUNTIF(O238:P238,2)</f>
        <v>0</v>
      </c>
      <c r="W238" s="160">
        <f>SUMIF(P238:T238,1)</f>
        <v>0</v>
      </c>
      <c r="X238" s="160">
        <f>SUMIF(U238:V238,1)</f>
        <v>1</v>
      </c>
      <c r="Y238" s="265"/>
      <c r="Z238" s="491"/>
      <c r="AA238" s="483">
        <f>IF(T237=1,5,0*(IF(S237=2,77,0)*IF(R237=3,17,0)*IF(Q237=4,77,0)*IF(P237=5,777,0)*IF(O237=6,77777,0*(IF(N237=7,0,0)))))</f>
        <v>0</v>
      </c>
      <c r="AB238" s="461">
        <f t="shared" ref="AB238" si="288">IF(U237=1,5,0*(IF(T237=2,77,0)*IF(S237=3,17,0)*IF(R237=4,77,0)*IF(Q237=5,777,0)*IF(P237=6,77777,0*(IF(O237=7,0,0)))))</f>
        <v>0</v>
      </c>
      <c r="AC238" s="461">
        <f t="shared" ref="AC238" si="289">IF(V237=1,5,0*(IF(U237=2,77,0)*IF(T237=3,17,0)*IF(S237=4,77,0)*IF(R237=5,777,0)*IF(Q237=6,77777,0*(IF(P237=7,0,0)))))</f>
        <v>0</v>
      </c>
      <c r="AD238" s="461">
        <f t="shared" ref="AD238" si="290">IF(W237=1,5,0*(IF(V237=2,77,0)*IF(U237=3,17,0)*IF(T237=4,77,0)*IF(S237=5,777,0)*IF(R237=6,77777,0*(IF(Q237=7,0,0)))))</f>
        <v>0</v>
      </c>
      <c r="AE238" s="461">
        <f t="shared" ref="AE238" si="291">IF(X237=1,5,0*(IF(W237=2,77,0)*IF(V237=3,17,0)*IF(U237=4,77,0)*IF(T237=5,777,0)*IF(S237=6,77777,0*(IF(R237=7,0,0)))))</f>
        <v>0</v>
      </c>
      <c r="AF238" s="461">
        <f t="shared" ref="AF238" si="292">IF(Y237=1,5,0*(IF(X237=2,77,0)*IF(W237=3,17,0)*IF(V237=4,77,0)*IF(U237=5,777,0)*IF(T237=6,77777,0*(IF(S237=7,0,0)))))</f>
        <v>0</v>
      </c>
      <c r="AG238" s="461">
        <f t="shared" ref="AG238" si="293">IF(Z237=1,5,0*(IF(Y237=2,77,0)*IF(X237=3,17,0)*IF(W237=4,77,0)*IF(V237=5,777,0)*IF(U237=6,77777,0*(IF(T237=7,0,0)))))</f>
        <v>0</v>
      </c>
      <c r="AH238" s="461">
        <f t="shared" ref="AH238" si="294">IF(AA237=1,5,0*(IF(Z237=2,77,0)*IF(Y237=3,17,0)*IF(X237=4,77,0)*IF(W237=5,777,0)*IF(V237=6,77777,0*(IF(U237=7,0,0)))))</f>
        <v>0</v>
      </c>
      <c r="AI238" s="461">
        <f t="shared" ref="AI238" si="295">IF(AB237=1,5,0*(IF(AA237=2,77,0)*IF(Z237=3,17,0)*IF(Y237=4,77,0)*IF(X237=5,777,0)*IF(W237=6,77777,0*(IF(V237=7,0,0)))))</f>
        <v>0</v>
      </c>
      <c r="AJ238" s="461">
        <f t="shared" ref="AJ238" si="296">IF(AC237=1,5,0*(IF(AB237=2,77,0)*IF(AA237=3,17,0)*IF(Z237=4,77,0)*IF(Y237=5,777,0)*IF(X237=6,77777,0*(IF(W237=7,0,0)))))</f>
        <v>0</v>
      </c>
      <c r="AK238" s="461">
        <f t="shared" ref="AK238" si="297">IF(AD237=1,5,0*(IF(AC237=2,77,0)*IF(AB237=3,17,0)*IF(AA237=4,77,0)*IF(Z237=5,777,0)*IF(Y237=6,77777,0*(IF(X237=7,0,0)))))</f>
        <v>0</v>
      </c>
      <c r="AL238" s="461">
        <f t="shared" ref="AL238" si="298">IF(AE237=1,5,0*(IF(AD237=2,77,0)*IF(AC237=3,17,0)*IF(AB237=4,77,0)*IF(AA237=5,777,0)*IF(Z237=6,77777,0*(IF(Y237=7,0,0)))))</f>
        <v>0</v>
      </c>
    </row>
    <row r="239" spans="1:38" x14ac:dyDescent="0.25">
      <c r="A239" s="44" t="s">
        <v>25</v>
      </c>
      <c r="B239" s="149">
        <f>$B$4</f>
        <v>7</v>
      </c>
      <c r="C239" s="139">
        <f>$C$4</f>
        <v>8</v>
      </c>
      <c r="D239" s="139">
        <f>$D$4</f>
        <v>28</v>
      </c>
      <c r="E239" s="139">
        <f>$E$4</f>
        <v>34</v>
      </c>
      <c r="F239" s="139">
        <f>$F$4</f>
        <v>39</v>
      </c>
      <c r="G239" s="139">
        <f>$G$4</f>
        <v>4</v>
      </c>
      <c r="H239" s="150">
        <f>$H$4</f>
        <v>10</v>
      </c>
      <c r="I239" s="8">
        <f>$I$237</f>
        <v>5</v>
      </c>
      <c r="J239" s="1">
        <f>$J$237</f>
        <v>14</v>
      </c>
      <c r="K239" s="1">
        <f>$K$237</f>
        <v>39</v>
      </c>
      <c r="L239" s="1">
        <f>$L$237</f>
        <v>43</v>
      </c>
      <c r="M239" s="1">
        <f>$M$237</f>
        <v>44</v>
      </c>
      <c r="N239" s="1">
        <f>$N$237</f>
        <v>1</v>
      </c>
      <c r="O239" s="126">
        <f>$O$237</f>
        <v>6</v>
      </c>
      <c r="P239" s="8">
        <f>COUNTIF(I239:N239,7)</f>
        <v>0</v>
      </c>
      <c r="Q239" s="1">
        <f t="shared" ref="Q239" si="299">COUNTIF(I239:N239,8)</f>
        <v>0</v>
      </c>
      <c r="R239" s="1">
        <f>COUNTIF(I239:N239,28)</f>
        <v>0</v>
      </c>
      <c r="S239" s="1">
        <f>COUNTIF(I239:N239,34)</f>
        <v>0</v>
      </c>
      <c r="T239" s="1">
        <f>COUNTIF(I239:N239,39)</f>
        <v>1</v>
      </c>
      <c r="U239" s="1">
        <f t="shared" ref="U239:U240" si="300">COUNTIF(N239:O239,4)</f>
        <v>0</v>
      </c>
      <c r="V239" s="126">
        <f>COUNTIF(O239:P239,10)</f>
        <v>0</v>
      </c>
      <c r="W239" s="160">
        <f>SUMIF(P239:T239,1)</f>
        <v>1</v>
      </c>
      <c r="X239" s="160">
        <f>SUMIF(U239:V239,1)</f>
        <v>0</v>
      </c>
      <c r="Y239" s="265"/>
      <c r="Z239" s="491"/>
      <c r="AA239" s="483">
        <f>IF(T239=1,5,0*(IF(S239=2,77,0)*IF(R239=3,17,0)*IF(Q239=4,77,0)*IF(P239=5,777,0)*IF(O239=6,77777,0*(IF(N239=7,0,0)))))</f>
        <v>5</v>
      </c>
      <c r="AB239" s="461">
        <f>IF(S239=1,17,0*(IF(T239=2,77,0)*IF(S239=3,17,0)*IF(R239=4,77,0)*IF(Q239=5,777,0)*IF(P239=6,77777,0*(IF(O239=7,0,0)))))</f>
        <v>0</v>
      </c>
      <c r="AC239" s="461">
        <f>IF(R239=1,77,0*(IF(U239=2,77,0)*IF(T239=3,17,0)*IF(S239=4,77,0)*IF(R239=5,777,0)*IF(Q239=6,77777,0*(IF(P239=7,0,0)))))</f>
        <v>0</v>
      </c>
      <c r="AD239" s="461">
        <f>IF(Q239=1,777,0*(IF(V239=2,77,0)*IF(U239=3,17,0)*IF(T239=4,77,0)*IF(S239=5,777,0)*IF(R239=6,77777,0*(IF(Q239=7,0,0)))))</f>
        <v>0</v>
      </c>
      <c r="AE239" s="461">
        <f>IF(P239=1,7777,0*(IF(W239=2,77,0)*IF(V239=3,17,0)*IF(U239=4,77,0)*IF(T239=5,777,0)*IF(S239=6,77777,0*(IF(R239=7,0,0)))))</f>
        <v>0</v>
      </c>
      <c r="AF239" s="461">
        <f>IF(O239=1,77777,0*(IF(X239=2,77,0)*IF(W239=3,17,0)*IF(V239=4,77,0)*IF(U239=5,777,0)*IF(T239=6,77777,0*(IF(S239=7,0,0)))))</f>
        <v>0</v>
      </c>
      <c r="AG239" s="464">
        <f>IF(N239=1,Y239,0*(IF(T239=2,5,0)*IF(S239=3,17,0)*IF(R239=4,77,0)*IF(Q239=5,777,0)*IF(P239=6,7777,0*(IF(O239=6,77777,0)))))</f>
        <v>0</v>
      </c>
      <c r="AH239" s="461" t="e">
        <f>IF(AA239=1,5,0*(IF(#REF!=2,77,0)*IF(Y239=3,17,0)*IF(X239=4,77,0)*IF(W239=5,777,0)*IF(V239=6,77777,0*(IF(U239=7,0,0)))))</f>
        <v>#REF!</v>
      </c>
      <c r="AI239" s="461" t="e">
        <f>IF(#REF!=1,17,0*(IF(AA239=2,77,0)*IF(#REF!=3,17,0)*IF(Y239=4,77,0)*IF(X239=5,777,0)*IF(W239=6,77777,0*(IF(V239=7,0,0)))))</f>
        <v>#REF!</v>
      </c>
      <c r="AJ239" s="461" t="e">
        <f>IF(Y239=1,77,0*(IF(AB239=2,77,0)*IF(AA239=3,17,0)*IF(#REF!=4,77,0)*IF(Y239=5,777,0)*IF(X239=6,77777,0*(IF(W239=7,0,0)))))</f>
        <v>#REF!</v>
      </c>
      <c r="AK239" s="461" t="e">
        <f>IF(X239=1,777,0*(IF(AC239=2,77,0)*IF(AB239=3,17,0)*IF(AA239=4,77,0)*IF(#REF!=5,777,0)*IF(Y239=6,77777,0*(IF(X239=7,0,0)))))</f>
        <v>#REF!</v>
      </c>
      <c r="AL239" s="461" t="e">
        <f>IF($P$4=1,Eurojackpot!B239,0*(IF(AD239=2,77,0)*IF(AC239=3,17,0)*IF(AB239=4,77,0)*IF(AA239=5,777,0)*IF(#REF!=6,77777,0*(IF(Y239=7,0,0)))))</f>
        <v>#REF!</v>
      </c>
    </row>
    <row r="240" spans="1:38" x14ac:dyDescent="0.25">
      <c r="A240" s="44" t="s">
        <v>26</v>
      </c>
      <c r="B240" s="149">
        <f>$B$5</f>
        <v>1</v>
      </c>
      <c r="C240" s="139">
        <f>$C$5</f>
        <v>6</v>
      </c>
      <c r="D240" s="139">
        <f>$D$5</f>
        <v>19</v>
      </c>
      <c r="E240" s="139">
        <f>$E$5</f>
        <v>38</v>
      </c>
      <c r="F240" s="139">
        <f>$F$5</f>
        <v>40</v>
      </c>
      <c r="G240" s="139">
        <f>$G$5</f>
        <v>4</v>
      </c>
      <c r="H240" s="150">
        <f>$H$5</f>
        <v>5</v>
      </c>
      <c r="I240" s="8">
        <f>$I$237</f>
        <v>5</v>
      </c>
      <c r="J240" s="1">
        <f>$J$237</f>
        <v>14</v>
      </c>
      <c r="K240" s="1">
        <f>$K$237</f>
        <v>39</v>
      </c>
      <c r="L240" s="1">
        <f>$L$237</f>
        <v>43</v>
      </c>
      <c r="M240" s="1">
        <f>$M$237</f>
        <v>44</v>
      </c>
      <c r="N240" s="1">
        <f>$N$237</f>
        <v>1</v>
      </c>
      <c r="O240" s="126">
        <f>$O$237</f>
        <v>6</v>
      </c>
      <c r="P240" s="8">
        <f>COUNTIF(I240:N240,1)</f>
        <v>1</v>
      </c>
      <c r="Q240" s="1">
        <f>COUNTIF(I240:N240,6)</f>
        <v>0</v>
      </c>
      <c r="R240" s="1">
        <f>COUNTIF(I240:N240,19)</f>
        <v>0</v>
      </c>
      <c r="S240" s="1">
        <f>COUNTIF(I240:N240,38)</f>
        <v>0</v>
      </c>
      <c r="T240" s="1">
        <f>COUNTIF(I241:N241,35)</f>
        <v>0</v>
      </c>
      <c r="U240" s="1">
        <f t="shared" si="300"/>
        <v>0</v>
      </c>
      <c r="V240" s="126">
        <f>COUNTIF(O240:P240,5)</f>
        <v>0</v>
      </c>
      <c r="W240" s="160">
        <f>SUMIF(P240:T240,1)</f>
        <v>1</v>
      </c>
      <c r="X240" s="160">
        <f>SUMIF(U240:V240,1)</f>
        <v>0</v>
      </c>
      <c r="Y240" s="265"/>
      <c r="Z240" s="491"/>
      <c r="AA240" s="483">
        <f>IF(T241=1,5,0*(IF(S241=2,77,0)*IF(R241=3,17,0)*IF(Q241=4,77,0)*IF(P241=5,777,0)*IF(O241=6,77777,0*(IF(N241=7,0,0)))))</f>
        <v>0</v>
      </c>
      <c r="AB240" s="461">
        <f>IF(S241=1,17,0*(IF(T241=2,77,0)*IF(S241=3,17,0)*IF(R241=4,77,0)*IF(Q241=5,777,0)*IF(P241=6,77777,0*(IF(O241=7,0,0)))))</f>
        <v>0</v>
      </c>
      <c r="AC240" s="461">
        <f>IF(R241=1,77,0*(IF(U241=2,77,0)*IF(T241=3,17,0)*IF(S241=4,77,0)*IF(R241=5,777,0)*IF(Q241=6,77777,0*(IF(P241=7,0,0)))))</f>
        <v>0</v>
      </c>
      <c r="AD240" s="461">
        <f>IF(Q241=1,777,0*(IF(V241=2,77,0)*IF(U241=3,17,0)*IF(T241=4,77,0)*IF(S241=5,777,0)*IF(R241=6,77777,0*(IF(Q241=7,0,0)))))</f>
        <v>0</v>
      </c>
      <c r="AE240" s="461">
        <f>IF(P241=1,7777,0*(IF(W241=2,77,0)*IF(V241=3,17,0)*IF(U241=4,77,0)*IF(T241=5,777,0)*IF(S241=6,77777,0*(IF(R241=7,0,0)))))</f>
        <v>0</v>
      </c>
      <c r="AF240" s="461">
        <f>IF(O241=1,77777,0*(IF(X241=2,77,0)*IF(W241=3,17,0)*IF(V241=4,77,0)*IF(U241=5,777,0)*IF(T241=6,77777,0*(IF(S241=7,0,0)))))</f>
        <v>0</v>
      </c>
      <c r="AG240" s="464">
        <f>IF(N241=1,Y241,0*(IF(T241=2,5,0)*IF(S241=3,17,0)*IF(R241=4,77,0)*IF(Q241=5,777,0)*IF(P241=6,7777,0*(IF(O241=6,77777,0)))))</f>
        <v>0</v>
      </c>
      <c r="AH240" s="461" t="e">
        <f>IF(AA240=1,5,0*(IF(#REF!=2,77,0)*IF(Y241=3,17,0)*IF(X241=4,77,0)*IF(W241=5,777,0)*IF(V241=6,77777,0*(IF(U241=7,0,0)))))</f>
        <v>#REF!</v>
      </c>
      <c r="AI240" s="461" t="e">
        <f>IF(#REF!=1,17,0*(IF(AA240=2,77,0)*IF(#REF!=3,17,0)*IF(Y241=4,77,0)*IF(X241=5,777,0)*IF(W241=6,77777,0*(IF(V241=7,0,0)))))</f>
        <v>#REF!</v>
      </c>
      <c r="AJ240" s="461" t="e">
        <f>IF(Y241=1,77,0*(IF(AB240=2,77,0)*IF(AA240=3,17,0)*IF(#REF!=4,77,0)*IF(Y241=5,777,0)*IF(X241=6,77777,0*(IF(W241=7,0,0)))))</f>
        <v>#REF!</v>
      </c>
      <c r="AK240" s="461">
        <f>IF(X241=1,777,0*(IF(AC240=2,77,0)*IF(AB240=3,17,0)*IF(AA240=4,77,0)*IF(#REF!=5,777,0)*IF(Y241=6,77777,0*(IF(X241=7,0,0)))))</f>
        <v>777</v>
      </c>
      <c r="AL240" s="461" t="e">
        <f>IF($P$4=1,Eurojackpot!B240,0*(IF(AD240=2,77,0)*IF(AC240=3,17,0)*IF(AB240=4,77,0)*IF(AA240=5,777,0)*IF(#REF!=6,77777,0*(IF(Y240=7,0,0)))))</f>
        <v>#REF!</v>
      </c>
    </row>
    <row r="241" spans="1:38" x14ac:dyDescent="0.25">
      <c r="A241" s="44" t="s">
        <v>27</v>
      </c>
      <c r="B241" s="149">
        <f>$B$6</f>
        <v>10</v>
      </c>
      <c r="C241" s="139">
        <f>$C$6</f>
        <v>25</v>
      </c>
      <c r="D241" s="139">
        <f>$D$6</f>
        <v>26</v>
      </c>
      <c r="E241" s="139">
        <f>$E$6</f>
        <v>29</v>
      </c>
      <c r="F241" s="139">
        <f>$F$6</f>
        <v>35</v>
      </c>
      <c r="G241" s="139">
        <f>$G$6</f>
        <v>6</v>
      </c>
      <c r="H241" s="150">
        <f>$H$6</f>
        <v>9</v>
      </c>
      <c r="I241" s="8">
        <f>$I$237</f>
        <v>5</v>
      </c>
      <c r="J241" s="1">
        <f>$J$237</f>
        <v>14</v>
      </c>
      <c r="K241" s="1">
        <f>$K$237</f>
        <v>39</v>
      </c>
      <c r="L241" s="1">
        <f>$L$237</f>
        <v>43</v>
      </c>
      <c r="M241" s="1">
        <f>$M$237</f>
        <v>44</v>
      </c>
      <c r="N241" s="1">
        <f>$N$237</f>
        <v>1</v>
      </c>
      <c r="O241" s="126">
        <f>$O$237</f>
        <v>6</v>
      </c>
      <c r="P241" s="8">
        <f>COUNTIF(I241:N241,10)</f>
        <v>0</v>
      </c>
      <c r="Q241" s="1">
        <f>COUNTIF(I241:N241,25)</f>
        <v>0</v>
      </c>
      <c r="R241" s="1">
        <f>COUNTIF(I241:N241,26)</f>
        <v>0</v>
      </c>
      <c r="S241" s="1">
        <f>COUNTIF(I241:N241,29)</f>
        <v>0</v>
      </c>
      <c r="T241" s="1">
        <f>COUNTIF(I242:N242,37)</f>
        <v>0</v>
      </c>
      <c r="U241" s="1">
        <f>COUNTIF(N241:O241,6)</f>
        <v>1</v>
      </c>
      <c r="V241" s="126">
        <f>COUNTIF(O241:P241,9)</f>
        <v>0</v>
      </c>
      <c r="W241" s="160">
        <f>SUMIF(P241:T241,1)</f>
        <v>0</v>
      </c>
      <c r="X241" s="160">
        <f>SUMIF(U241:V241,1)</f>
        <v>1</v>
      </c>
      <c r="Y241" s="265"/>
      <c r="Z241" s="491"/>
      <c r="AA241" s="483" t="e">
        <f>IF(#REF!=1,5,0*(IF(#REF!=2,77,0)*IF(#REF!=3,17,0)*IF(#REF!=4,77,0)*IF(#REF!=5,777,0)*IF(#REF!=6,77777,0*(IF(#REF!=7,0,0)))))</f>
        <v>#REF!</v>
      </c>
      <c r="AB241" s="461" t="e">
        <f>IF(#REF!=1,17,0*(IF(#REF!=2,77,0)*IF(#REF!=3,17,0)*IF(#REF!=4,77,0)*IF(#REF!=5,777,0)*IF(#REF!=6,77777,0*(IF(#REF!=7,0,0)))))</f>
        <v>#REF!</v>
      </c>
      <c r="AC241" s="461" t="e">
        <f>IF(#REF!=1,77,0*(IF(#REF!=2,77,0)*IF(#REF!=3,17,0)*IF(#REF!=4,77,0)*IF(#REF!=5,777,0)*IF(#REF!=6,77777,0*(IF(#REF!=7,0,0)))))</f>
        <v>#REF!</v>
      </c>
      <c r="AD241" s="461" t="e">
        <f>IF(#REF!=1,777,0*(IF(#REF!=2,77,0)*IF(#REF!=3,17,0)*IF(#REF!=4,77,0)*IF(#REF!=5,777,0)*IF(#REF!=6,77777,0*(IF(#REF!=7,0,0)))))</f>
        <v>#REF!</v>
      </c>
      <c r="AE241" s="461" t="e">
        <f>IF(#REF!=1,7777,0*(IF(#REF!=2,77,0)*IF(#REF!=3,17,0)*IF(#REF!=4,77,0)*IF(#REF!=5,777,0)*IF(#REF!=6,77777,0*(IF(#REF!=7,0,0)))))</f>
        <v>#REF!</v>
      </c>
      <c r="AF241" s="461" t="e">
        <f>IF(#REF!=1,77777,0*(IF(#REF!=2,77,0)*IF(#REF!=3,17,0)*IF(#REF!=4,77,0)*IF(#REF!=5,777,0)*IF(#REF!=6,77777,0*(IF(#REF!=7,0,0)))))</f>
        <v>#REF!</v>
      </c>
      <c r="AG241" s="464" t="e">
        <f>IF(#REF!=1,#REF!,0*(IF(#REF!=2,5,0)*IF(#REF!=3,17,0)*IF(#REF!=4,77,0)*IF(#REF!=5,777,0)*IF(#REF!=6,7777,0*(IF(#REF!=6,77777,0)))))</f>
        <v>#REF!</v>
      </c>
      <c r="AH241" s="461" t="e">
        <f>IF(AA241=1,5,0*(IF(#REF!=2,77,0)*IF(#REF!=3,17,0)*IF(#REF!=4,77,0)*IF(#REF!=5,777,0)*IF(#REF!=6,77777,0*(IF(#REF!=7,0,0)))))</f>
        <v>#REF!</v>
      </c>
      <c r="AI241" s="461" t="e">
        <f>IF(#REF!=1,17,0*(IF(AA241=2,77,0)*IF(#REF!=3,17,0)*IF(#REF!=4,77,0)*IF(#REF!=5,777,0)*IF(#REF!=6,77777,0*(IF(#REF!=7,0,0)))))</f>
        <v>#REF!</v>
      </c>
      <c r="AJ241" s="461" t="e">
        <f>IF(#REF!=1,77,0*(IF(AB241=2,77,0)*IF(AA241=3,17,0)*IF(#REF!=4,77,0)*IF(#REF!=5,777,0)*IF(#REF!=6,77777,0*(IF(#REF!=7,0,0)))))</f>
        <v>#REF!</v>
      </c>
      <c r="AK241" s="461" t="e">
        <f>IF(#REF!=1,777,0*(IF(AC241=2,77,0)*IF(AB241=3,17,0)*IF(AA241=4,77,0)*IF(#REF!=5,777,0)*IF(#REF!=6,77777,0*(IF(#REF!=7,0,0)))))</f>
        <v>#REF!</v>
      </c>
      <c r="AL241" s="461" t="e">
        <f>IF($P$4=1,Eurojackpot!B241,0*(IF(AD241=2,77,0)*IF(AC241=3,17,0)*IF(AB241=4,77,0)*IF(AA241=5,777,0)*IF(#REF!=6,77777,0*(IF(Y241=7,0,0)))))</f>
        <v>#REF!</v>
      </c>
    </row>
    <row r="242" spans="1:38" ht="15.75" thickBot="1" x14ac:dyDescent="0.3">
      <c r="A242" s="44" t="s">
        <v>28</v>
      </c>
      <c r="B242" s="149">
        <f>$B$7</f>
        <v>8</v>
      </c>
      <c r="C242" s="139">
        <f>$C$7</f>
        <v>33</v>
      </c>
      <c r="D242" s="139">
        <f>$D$7</f>
        <v>35</v>
      </c>
      <c r="E242" s="139">
        <f>$E$7</f>
        <v>36</v>
      </c>
      <c r="F242" s="139">
        <f>$F$7</f>
        <v>37</v>
      </c>
      <c r="G242" s="139">
        <f>$G$7</f>
        <v>3</v>
      </c>
      <c r="H242" s="150">
        <f>$H$7</f>
        <v>7</v>
      </c>
      <c r="I242" s="118">
        <f>$I$237</f>
        <v>5</v>
      </c>
      <c r="J242" s="33">
        <f>$J$237</f>
        <v>14</v>
      </c>
      <c r="K242" s="33">
        <f>$K$237</f>
        <v>39</v>
      </c>
      <c r="L242" s="33">
        <f>$L$237</f>
        <v>43</v>
      </c>
      <c r="M242" s="33">
        <f>$M$237</f>
        <v>44</v>
      </c>
      <c r="N242" s="33">
        <f>$N$237</f>
        <v>1</v>
      </c>
      <c r="O242" s="496">
        <f>$O$237</f>
        <v>6</v>
      </c>
      <c r="P242" s="118">
        <f>COUNTIF(I242:N242,8)</f>
        <v>0</v>
      </c>
      <c r="Q242" s="33">
        <f>COUNTIF(I242:N242,33)</f>
        <v>0</v>
      </c>
      <c r="R242" s="33">
        <f>COUNTIF(I242:N242,35)</f>
        <v>0</v>
      </c>
      <c r="S242" s="33">
        <f>COUNTIF(I242:N242,36)</f>
        <v>0</v>
      </c>
      <c r="T242" s="33">
        <v>0</v>
      </c>
      <c r="U242" s="33">
        <f>COUNTIF(N242:O242,3)</f>
        <v>0</v>
      </c>
      <c r="V242" s="496">
        <f>COUNTIF(O242:P242,7)</f>
        <v>0</v>
      </c>
      <c r="W242" s="160">
        <f>SUMIF(P242:T242,1)</f>
        <v>0</v>
      </c>
      <c r="X242" s="160">
        <f>SUMIF(U242:V242,1)</f>
        <v>0</v>
      </c>
      <c r="Y242" s="265"/>
      <c r="Z242" s="491"/>
      <c r="AA242" s="485" t="e">
        <f>IF(#REF!=1,5,0*(IF(#REF!=2,77,0)*IF(#REF!=3,17,0)*IF(#REF!=4,77,0)*IF(#REF!=5,777,0)*IF(#REF!=6,77777,0*(IF(#REF!=7,0,0)))))</f>
        <v>#REF!</v>
      </c>
      <c r="AB242" s="463" t="e">
        <f>IF(#REF!=1,17,0*(IF(#REF!=2,77,0)*IF(#REF!=3,17,0)*IF(#REF!=4,77,0)*IF(#REF!=5,777,0)*IF(#REF!=6,77777,0*(IF(#REF!=7,0,0)))))</f>
        <v>#REF!</v>
      </c>
      <c r="AC242" s="463" t="e">
        <f>IF(#REF!=1,77,0*(IF(#REF!=2,77,0)*IF(#REF!=3,17,0)*IF(#REF!=4,77,0)*IF(#REF!=5,777,0)*IF(#REF!=6,77777,0*(IF(#REF!=7,0,0)))))</f>
        <v>#REF!</v>
      </c>
      <c r="AD242" s="463" t="e">
        <f>IF(#REF!=1,777,0*(IF(#REF!=2,77,0)*IF(#REF!=3,17,0)*IF(#REF!=4,77,0)*IF(#REF!=5,777,0)*IF(#REF!=6,77777,0*(IF(#REF!=7,0,0)))))</f>
        <v>#REF!</v>
      </c>
      <c r="AE242" s="463" t="e">
        <f>IF(#REF!=1,7777,0*(IF(#REF!=2,77,0)*IF(#REF!=3,17,0)*IF(#REF!=4,77,0)*IF(#REF!=5,777,0)*IF(#REF!=6,77777,0*(IF(#REF!=7,0,0)))))</f>
        <v>#REF!</v>
      </c>
      <c r="AF242" s="463" t="e">
        <f>IF(#REF!=1,77777,0*(IF(#REF!=2,77,0)*IF(#REF!=3,17,0)*IF(#REF!=4,77,0)*IF(#REF!=5,777,0)*IF(#REF!=6,77777,0*(IF(#REF!=7,0,0)))))</f>
        <v>#REF!</v>
      </c>
      <c r="AG242" s="465" t="e">
        <f>IF(#REF!=1,#REF!,0*(IF(#REF!=2,5,0)*IF(#REF!=3,17,0)*IF(#REF!=4,77,0)*IF(#REF!=5,777,0)*IF(#REF!=6,7777,0*(IF(#REF!=6,77777,0)))))</f>
        <v>#REF!</v>
      </c>
      <c r="AH242" s="463" t="e">
        <f>IF(AA242=1,5,0*(IF(#REF!=2,77,0)*IF(#REF!=3,17,0)*IF(#REF!=4,77,0)*IF(#REF!=5,777,0)*IF(#REF!=6,77777,0*(IF(#REF!=7,0,0)))))</f>
        <v>#REF!</v>
      </c>
      <c r="AI242" s="463" t="e">
        <f>IF(#REF!=1,17,0*(IF(AA242=2,77,0)*IF(#REF!=3,17,0)*IF(#REF!=4,77,0)*IF(#REF!=5,777,0)*IF(#REF!=6,77777,0*(IF(#REF!=7,0,0)))))</f>
        <v>#REF!</v>
      </c>
      <c r="AJ242" s="463" t="e">
        <f>IF(#REF!=1,77,0*(IF(AB242=2,77,0)*IF(AA242=3,17,0)*IF(#REF!=4,77,0)*IF(#REF!=5,777,0)*IF(#REF!=6,77777,0*(IF(#REF!=7,0,0)))))</f>
        <v>#REF!</v>
      </c>
      <c r="AK242" s="463" t="e">
        <f>IF(#REF!=1,777,0*(IF(AC242=2,77,0)*IF(AB242=3,17,0)*IF(AA242=4,77,0)*IF(#REF!=5,777,0)*IF(#REF!=6,77777,0*(IF(#REF!=7,0,0)))))</f>
        <v>#REF!</v>
      </c>
      <c r="AL242" s="461" t="e">
        <f>IF($P$4=1,Eurojackpot!B242,0*(IF(AD242=2,77,0)*IF(AC242=3,17,0)*IF(AB242=4,77,0)*IF(AA242=5,777,0)*IF(#REF!=6,77777,0*(IF(Y242=7,0,0)))))</f>
        <v>#REF!</v>
      </c>
    </row>
    <row r="243" spans="1:38" ht="15.75" thickBot="1" x14ac:dyDescent="0.3">
      <c r="A243" s="81">
        <v>44414</v>
      </c>
      <c r="B243" s="361" t="s">
        <v>0</v>
      </c>
      <c r="C243" s="340"/>
      <c r="D243" s="340"/>
      <c r="E243" s="340"/>
      <c r="F243" s="340"/>
      <c r="G243" s="340"/>
      <c r="H243" s="346"/>
      <c r="I243" s="361" t="s">
        <v>1</v>
      </c>
      <c r="J243" s="340"/>
      <c r="K243" s="340"/>
      <c r="L243" s="340"/>
      <c r="M243" s="340"/>
      <c r="N243" s="340"/>
      <c r="O243" s="346"/>
      <c r="P243" s="361" t="s">
        <v>2</v>
      </c>
      <c r="Q243" s="340"/>
      <c r="R243" s="340"/>
      <c r="S243" s="340"/>
      <c r="T243" s="340"/>
      <c r="U243" s="340"/>
      <c r="V243" s="346"/>
      <c r="W243" s="456" t="s">
        <v>9</v>
      </c>
      <c r="X243" s="454" t="s">
        <v>3</v>
      </c>
      <c r="Y243" s="265"/>
      <c r="Z243" s="491"/>
      <c r="AA243" s="482" t="s">
        <v>166</v>
      </c>
      <c r="AB243" s="460" t="s">
        <v>167</v>
      </c>
      <c r="AC243" s="460" t="s">
        <v>168</v>
      </c>
      <c r="AD243" s="460" t="s">
        <v>169</v>
      </c>
      <c r="AE243" s="460" t="s">
        <v>170</v>
      </c>
      <c r="AF243" s="460" t="s">
        <v>171</v>
      </c>
      <c r="AG243" s="460" t="s">
        <v>172</v>
      </c>
      <c r="AH243" s="460" t="s">
        <v>173</v>
      </c>
      <c r="AI243" s="460" t="s">
        <v>174</v>
      </c>
      <c r="AJ243" s="460" t="s">
        <v>175</v>
      </c>
      <c r="AK243" s="460" t="s">
        <v>176</v>
      </c>
      <c r="AL243" s="460" t="s">
        <v>177</v>
      </c>
    </row>
    <row r="244" spans="1:38" x14ac:dyDescent="0.25">
      <c r="A244" s="44" t="s">
        <v>23</v>
      </c>
      <c r="B244" s="146">
        <f>$B$2</f>
        <v>3</v>
      </c>
      <c r="C244" s="147">
        <f>$C$2</f>
        <v>6</v>
      </c>
      <c r="D244" s="147">
        <f>$D$2</f>
        <v>15</v>
      </c>
      <c r="E244" s="147">
        <f>$E$2</f>
        <v>20</v>
      </c>
      <c r="F244" s="147">
        <f>$F$2</f>
        <v>22</v>
      </c>
      <c r="G244" s="147">
        <f>$G$2</f>
        <v>4</v>
      </c>
      <c r="H244" s="148">
        <f>$H$2</f>
        <v>8</v>
      </c>
      <c r="I244" s="291">
        <v>16</v>
      </c>
      <c r="J244" s="292">
        <v>19</v>
      </c>
      <c r="K244" s="292">
        <v>21</v>
      </c>
      <c r="L244" s="292">
        <v>29</v>
      </c>
      <c r="M244" s="292">
        <v>36</v>
      </c>
      <c r="N244" s="292">
        <v>1</v>
      </c>
      <c r="O244" s="142">
        <v>7</v>
      </c>
      <c r="P244" s="291">
        <f>COUNTIF(I244:N244,3)</f>
        <v>0</v>
      </c>
      <c r="Q244" s="292">
        <f>COUNTIF(I244:N244,6)</f>
        <v>0</v>
      </c>
      <c r="R244" s="292">
        <f>COUNTIF(I244:N244,15)</f>
        <v>0</v>
      </c>
      <c r="S244" s="292">
        <f>COUNTIF(I244:N244,20)</f>
        <v>0</v>
      </c>
      <c r="T244" s="292">
        <f>COUNTIF(I244:N244,22)</f>
        <v>0</v>
      </c>
      <c r="U244" s="292">
        <f>COUNTIF(N244:O244,4)</f>
        <v>0</v>
      </c>
      <c r="V244" s="142">
        <f>COUNTIF(O244:P244,8)</f>
        <v>0</v>
      </c>
      <c r="W244" s="455">
        <f>SUMIF(P244:T244,1)</f>
        <v>0</v>
      </c>
      <c r="X244" s="455">
        <f>SUMIF(U244:V244,1)</f>
        <v>0</v>
      </c>
      <c r="Y244" s="265"/>
      <c r="Z244" s="491"/>
      <c r="AA244" s="483">
        <f>IF(T243=1,5,0*(IF(S243=2,77,0)*IF(R243=3,17,0)*IF(Q243=4,77,0)*IF(P243=5,777,0)*IF(O243=6,77777,0*(IF(N243=7,0,0)))))</f>
        <v>0</v>
      </c>
      <c r="AB244" s="461">
        <f>IF(S244=1,17,0*(IF(T244=2,77,0)*IF(S244=3,17,0)*IF(R244=4,77,0)*IF(Q244=5,777,0)*IF(P244=6,77777,0*(IF(O244=7,0,0)))))</f>
        <v>0</v>
      </c>
      <c r="AC244" s="461">
        <f>IF(R244=1,77,0*(IF(U244=2,77,0)*IF(T244=3,17,0)*IF(S244=4,77,0)*IF(R244=5,777,0)*IF(Q244=6,77777,0*(IF(P244=7,0,0)))))</f>
        <v>0</v>
      </c>
      <c r="AD244" s="461">
        <f>IF(Q244=1,777,0*(IF(V244=2,77,0)*IF(U244=3,17,0)*IF(T244=4,77,0)*IF(S244=5,777,0)*IF(R244=6,77777,0*(IF(Q244=7,0,0)))))</f>
        <v>0</v>
      </c>
      <c r="AE244" s="461">
        <f>IF(P244=1,7777,0*(IF(W244=2,77,0)*IF(V244=3,17,0)*IF(U244=4,77,0)*IF(T244=5,777,0)*IF(S244=6,77777,0*(IF(R244=7,0,0)))))</f>
        <v>0</v>
      </c>
      <c r="AF244" s="461">
        <f>IF(O244=1,77777,0*(IF(X244=2,77,0)*IF(W244=3,17,0)*IF(V244=4,77,0)*IF(U244=5,777,0)*IF(T244=6,77777,0*(IF(S244=7,0,0)))))</f>
        <v>0</v>
      </c>
      <c r="AG244" s="464">
        <f>IF(N244=1,Y244,0*(IF(T244=2,5,0)*IF(S244=3,17,0)*IF(R244=4,77,0)*IF(Q244=5,777,0)*IF(P244=6,7777,0*(IF(O244=6,77777,0)))))</f>
        <v>0</v>
      </c>
      <c r="AH244" s="461" t="e">
        <f>IF(AA245=1,5,0*(IF(#REF!=2,77,0)*IF(Y244=3,17,0)*IF(X244=4,77,0)*IF(W244=5,777,0)*IF(V244=6,77777,0*(IF(U244=7,0,0)))))</f>
        <v>#REF!</v>
      </c>
      <c r="AI244" s="461" t="e">
        <f>IF(#REF!=1,17,0*(IF(AA245=2,77,0)*IF(#REF!=3,17,0)*IF(Y244=4,77,0)*IF(X244=5,777,0)*IF(W244=6,77777,0*(IF(V244=7,0,0)))))</f>
        <v>#REF!</v>
      </c>
      <c r="AJ244" s="461" t="e">
        <f>IF(Y244=1,77,0*(IF(AB244=2,77,0)*IF(AA245=3,17,0)*IF(#REF!=4,77,0)*IF(Y244=5,777,0)*IF(X244=6,77777,0*(IF(W244=7,0,0)))))</f>
        <v>#REF!</v>
      </c>
      <c r="AK244" s="461" t="e">
        <f>IF(X244=1,777,0*(IF(AC244=2,77,0)*IF(AB244=3,17,0)*IF(AA245=4,77,0)*IF(#REF!=5,777,0)*IF(Y244=6,77777,0*(IF(X244=7,0,0)))))</f>
        <v>#REF!</v>
      </c>
      <c r="AL244" s="461" t="e">
        <f>IF($P$4=1,Eurojackpot!B244,0*(IF(AD244=2,77,0)*IF(AC244=3,17,0)*IF(AB244=4,77,0)*IF(AA245=5,777,0)*IF(#REF!=6,77777,0*(IF(Y244=7,0,0)))))</f>
        <v>#REF!</v>
      </c>
    </row>
    <row r="245" spans="1:38" x14ac:dyDescent="0.25">
      <c r="A245" s="44" t="s">
        <v>24</v>
      </c>
      <c r="B245" s="149">
        <f>$B$3</f>
        <v>15</v>
      </c>
      <c r="C245" s="139">
        <f>$C$3</f>
        <v>17</v>
      </c>
      <c r="D245" s="139">
        <f>$D$3</f>
        <v>27</v>
      </c>
      <c r="E245" s="139">
        <f>$E$3</f>
        <v>33</v>
      </c>
      <c r="F245" s="139">
        <f>$F$3</f>
        <v>50</v>
      </c>
      <c r="G245" s="139">
        <f>$G$3</f>
        <v>1</v>
      </c>
      <c r="H245" s="150">
        <f>$H$3</f>
        <v>2</v>
      </c>
      <c r="I245" s="8">
        <f>$I$244</f>
        <v>16</v>
      </c>
      <c r="J245" s="1">
        <f>$J$244</f>
        <v>19</v>
      </c>
      <c r="K245" s="1">
        <f>$K$244</f>
        <v>21</v>
      </c>
      <c r="L245" s="1">
        <f>$L$244</f>
        <v>29</v>
      </c>
      <c r="M245" s="1">
        <f>$M$244</f>
        <v>36</v>
      </c>
      <c r="N245" s="1">
        <f>$N$244</f>
        <v>1</v>
      </c>
      <c r="O245" s="126">
        <f>$O$244</f>
        <v>7</v>
      </c>
      <c r="P245" s="8">
        <f>COUNTIF(I245:N245,15)</f>
        <v>0</v>
      </c>
      <c r="Q245" s="1">
        <f>COUNTIF(I245:N245,17)</f>
        <v>0</v>
      </c>
      <c r="R245" s="1">
        <f>COUNTIF(I245:N245,27)</f>
        <v>0</v>
      </c>
      <c r="S245" s="1">
        <f>COUNTIF(I245:N245,33)</f>
        <v>0</v>
      </c>
      <c r="T245" s="1">
        <f>COUNTIF(I245:N245,50)</f>
        <v>0</v>
      </c>
      <c r="U245" s="1">
        <f>COUNTIF(N245:O245,1)</f>
        <v>1</v>
      </c>
      <c r="V245" s="126">
        <f>COUNTIF(O245:P245,2)</f>
        <v>0</v>
      </c>
      <c r="W245" s="160">
        <f>SUMIF(P245:T245,1)</f>
        <v>0</v>
      </c>
      <c r="X245" s="160">
        <f>SUMIF(U245:V245,1)</f>
        <v>1</v>
      </c>
      <c r="Y245" s="265"/>
      <c r="Z245" s="491"/>
      <c r="AA245" s="483">
        <f>IF(T244=1,5,0*(IF(S244=2,77,0)*IF(R244=3,17,0)*IF(Q244=4,77,0)*IF(P244=5,777,0)*IF(O244=6,77777,0*(IF(N244=7,0,0)))))</f>
        <v>0</v>
      </c>
      <c r="AB245" s="461">
        <f t="shared" ref="AB245" si="301">IF(U244=1,5,0*(IF(T244=2,77,0)*IF(S244=3,17,0)*IF(R244=4,77,0)*IF(Q244=5,777,0)*IF(P244=6,77777,0*(IF(O244=7,0,0)))))</f>
        <v>0</v>
      </c>
      <c r="AC245" s="461">
        <f t="shared" ref="AC245" si="302">IF(V244=1,5,0*(IF(U244=2,77,0)*IF(T244=3,17,0)*IF(S244=4,77,0)*IF(R244=5,777,0)*IF(Q244=6,77777,0*(IF(P244=7,0,0)))))</f>
        <v>0</v>
      </c>
      <c r="AD245" s="461">
        <f t="shared" ref="AD245" si="303">IF(W244=1,5,0*(IF(V244=2,77,0)*IF(U244=3,17,0)*IF(T244=4,77,0)*IF(S244=5,777,0)*IF(R244=6,77777,0*(IF(Q244=7,0,0)))))</f>
        <v>0</v>
      </c>
      <c r="AE245" s="461">
        <f t="shared" ref="AE245" si="304">IF(X244=1,5,0*(IF(W244=2,77,0)*IF(V244=3,17,0)*IF(U244=4,77,0)*IF(T244=5,777,0)*IF(S244=6,77777,0*(IF(R244=7,0,0)))))</f>
        <v>0</v>
      </c>
      <c r="AF245" s="461">
        <f t="shared" ref="AF245" si="305">IF(Y244=1,5,0*(IF(X244=2,77,0)*IF(W244=3,17,0)*IF(V244=4,77,0)*IF(U244=5,777,0)*IF(T244=6,77777,0*(IF(S244=7,0,0)))))</f>
        <v>0</v>
      </c>
      <c r="AG245" s="461">
        <f t="shared" ref="AG245" si="306">IF(Z244=1,5,0*(IF(Y244=2,77,0)*IF(X244=3,17,0)*IF(W244=4,77,0)*IF(V244=5,777,0)*IF(U244=6,77777,0*(IF(T244=7,0,0)))))</f>
        <v>0</v>
      </c>
      <c r="AH245" s="461">
        <f t="shared" ref="AH245" si="307">IF(AA244=1,5,0*(IF(Z244=2,77,0)*IF(Y244=3,17,0)*IF(X244=4,77,0)*IF(W244=5,777,0)*IF(V244=6,77777,0*(IF(U244=7,0,0)))))</f>
        <v>0</v>
      </c>
      <c r="AI245" s="461">
        <f t="shared" ref="AI245" si="308">IF(AB244=1,5,0*(IF(AA244=2,77,0)*IF(Z244=3,17,0)*IF(Y244=4,77,0)*IF(X244=5,777,0)*IF(W244=6,77777,0*(IF(V244=7,0,0)))))</f>
        <v>0</v>
      </c>
      <c r="AJ245" s="461">
        <f t="shared" ref="AJ245" si="309">IF(AC244=1,5,0*(IF(AB244=2,77,0)*IF(AA244=3,17,0)*IF(Z244=4,77,0)*IF(Y244=5,777,0)*IF(X244=6,77777,0*(IF(W244=7,0,0)))))</f>
        <v>0</v>
      </c>
      <c r="AK245" s="461">
        <f t="shared" ref="AK245" si="310">IF(AD244=1,5,0*(IF(AC244=2,77,0)*IF(AB244=3,17,0)*IF(AA244=4,77,0)*IF(Z244=5,777,0)*IF(Y244=6,77777,0*(IF(X244=7,0,0)))))</f>
        <v>0</v>
      </c>
      <c r="AL245" s="461">
        <f t="shared" ref="AL245" si="311">IF(AE244=1,5,0*(IF(AD244=2,77,0)*IF(AC244=3,17,0)*IF(AB244=4,77,0)*IF(AA244=5,777,0)*IF(Z244=6,77777,0*(IF(Y244=7,0,0)))))</f>
        <v>0</v>
      </c>
    </row>
    <row r="246" spans="1:38" x14ac:dyDescent="0.25">
      <c r="A246" s="44" t="s">
        <v>25</v>
      </c>
      <c r="B246" s="149">
        <f>$B$4</f>
        <v>7</v>
      </c>
      <c r="C246" s="139">
        <f>$C$4</f>
        <v>8</v>
      </c>
      <c r="D246" s="139">
        <f>$D$4</f>
        <v>28</v>
      </c>
      <c r="E246" s="139">
        <f>$E$4</f>
        <v>34</v>
      </c>
      <c r="F246" s="139">
        <f>$F$4</f>
        <v>39</v>
      </c>
      <c r="G246" s="139">
        <f>$G$4</f>
        <v>4</v>
      </c>
      <c r="H246" s="150">
        <f>$H$4</f>
        <v>10</v>
      </c>
      <c r="I246" s="8">
        <f>$I$244</f>
        <v>16</v>
      </c>
      <c r="J246" s="1">
        <f>$J$244</f>
        <v>19</v>
      </c>
      <c r="K246" s="1">
        <f>$K$244</f>
        <v>21</v>
      </c>
      <c r="L246" s="1">
        <f>$L$244</f>
        <v>29</v>
      </c>
      <c r="M246" s="1">
        <f>$M$244</f>
        <v>36</v>
      </c>
      <c r="N246" s="1">
        <f>$N$244</f>
        <v>1</v>
      </c>
      <c r="O246" s="126">
        <f>$O$244</f>
        <v>7</v>
      </c>
      <c r="P246" s="8">
        <f>COUNTIF(I246:N246,7)</f>
        <v>0</v>
      </c>
      <c r="Q246" s="1">
        <f t="shared" ref="Q246" si="312">COUNTIF(I246:N246,8)</f>
        <v>0</v>
      </c>
      <c r="R246" s="1">
        <f>COUNTIF(I246:N246,28)</f>
        <v>0</v>
      </c>
      <c r="S246" s="1">
        <f>COUNTIF(I246:N246,34)</f>
        <v>0</v>
      </c>
      <c r="T246" s="1">
        <f>COUNTIF(I246:N246,39)</f>
        <v>0</v>
      </c>
      <c r="U246" s="1">
        <f t="shared" ref="U246:U247" si="313">COUNTIF(N246:O246,4)</f>
        <v>0</v>
      </c>
      <c r="V246" s="126">
        <f>COUNTIF(O246:P246,10)</f>
        <v>0</v>
      </c>
      <c r="W246" s="160">
        <f>SUMIF(P246:T246,1)</f>
        <v>0</v>
      </c>
      <c r="X246" s="160">
        <f>SUMIF(U246:V246,1)</f>
        <v>0</v>
      </c>
      <c r="Y246" s="265"/>
      <c r="Z246" s="491"/>
      <c r="AA246" s="483">
        <f>IF(T246=1,5,0*(IF(S246=2,77,0)*IF(R246=3,17,0)*IF(Q246=4,77,0)*IF(P246=5,777,0)*IF(O246=6,77777,0*(IF(N246=7,0,0)))))</f>
        <v>0</v>
      </c>
      <c r="AB246" s="461">
        <f>IF(S246=1,17,0*(IF(T246=2,77,0)*IF(S246=3,17,0)*IF(R246=4,77,0)*IF(Q246=5,777,0)*IF(P246=6,77777,0*(IF(O246=7,0,0)))))</f>
        <v>0</v>
      </c>
      <c r="AC246" s="461">
        <f>IF(R246=1,77,0*(IF(U246=2,77,0)*IF(T246=3,17,0)*IF(S246=4,77,0)*IF(R246=5,777,0)*IF(Q246=6,77777,0*(IF(P246=7,0,0)))))</f>
        <v>0</v>
      </c>
      <c r="AD246" s="461">
        <f>IF(Q246=1,777,0*(IF(V246=2,77,0)*IF(U246=3,17,0)*IF(T246=4,77,0)*IF(S246=5,777,0)*IF(R246=6,77777,0*(IF(Q246=7,0,0)))))</f>
        <v>0</v>
      </c>
      <c r="AE246" s="461">
        <f>IF(P246=1,7777,0*(IF(W246=2,77,0)*IF(V246=3,17,0)*IF(U246=4,77,0)*IF(T246=5,777,0)*IF(S246=6,77777,0*(IF(R246=7,0,0)))))</f>
        <v>0</v>
      </c>
      <c r="AF246" s="461">
        <f>IF(O246=1,77777,0*(IF(X246=2,77,0)*IF(W246=3,17,0)*IF(V246=4,77,0)*IF(U246=5,777,0)*IF(T246=6,77777,0*(IF(S246=7,0,0)))))</f>
        <v>0</v>
      </c>
      <c r="AG246" s="464">
        <f>IF(N246=1,Y246,0*(IF(T246=2,5,0)*IF(S246=3,17,0)*IF(R246=4,77,0)*IF(Q246=5,777,0)*IF(P246=6,7777,0*(IF(O246=6,77777,0)))))</f>
        <v>0</v>
      </c>
      <c r="AH246" s="461" t="e">
        <f>IF(AA246=1,5,0*(IF(#REF!=2,77,0)*IF(Y246=3,17,0)*IF(X246=4,77,0)*IF(W246=5,777,0)*IF(V246=6,77777,0*(IF(U246=7,0,0)))))</f>
        <v>#REF!</v>
      </c>
      <c r="AI246" s="461" t="e">
        <f>IF(#REF!=1,17,0*(IF(AA246=2,77,0)*IF(#REF!=3,17,0)*IF(Y246=4,77,0)*IF(X246=5,777,0)*IF(W246=6,77777,0*(IF(V246=7,0,0)))))</f>
        <v>#REF!</v>
      </c>
      <c r="AJ246" s="461" t="e">
        <f>IF(Y246=1,77,0*(IF(AB246=2,77,0)*IF(AA246=3,17,0)*IF(#REF!=4,77,0)*IF(Y246=5,777,0)*IF(X246=6,77777,0*(IF(W246=7,0,0)))))</f>
        <v>#REF!</v>
      </c>
      <c r="AK246" s="461" t="e">
        <f>IF(X246=1,777,0*(IF(AC246=2,77,0)*IF(AB246=3,17,0)*IF(AA246=4,77,0)*IF(#REF!=5,777,0)*IF(Y246=6,77777,0*(IF(X246=7,0,0)))))</f>
        <v>#REF!</v>
      </c>
      <c r="AL246" s="461" t="e">
        <f>IF($P$4=1,Eurojackpot!B246,0*(IF(AD246=2,77,0)*IF(AC246=3,17,0)*IF(AB246=4,77,0)*IF(AA246=5,777,0)*IF(#REF!=6,77777,0*(IF(Y246=7,0,0)))))</f>
        <v>#REF!</v>
      </c>
    </row>
    <row r="247" spans="1:38" x14ac:dyDescent="0.25">
      <c r="A247" s="44" t="s">
        <v>26</v>
      </c>
      <c r="B247" s="149">
        <f>$B$5</f>
        <v>1</v>
      </c>
      <c r="C247" s="139">
        <f>$C$5</f>
        <v>6</v>
      </c>
      <c r="D247" s="139">
        <f>$D$5</f>
        <v>19</v>
      </c>
      <c r="E247" s="139">
        <f>$E$5</f>
        <v>38</v>
      </c>
      <c r="F247" s="139">
        <f>$F$5</f>
        <v>40</v>
      </c>
      <c r="G247" s="139">
        <f>$G$5</f>
        <v>4</v>
      </c>
      <c r="H247" s="150">
        <f>$H$5</f>
        <v>5</v>
      </c>
      <c r="I247" s="8">
        <f>$I$244</f>
        <v>16</v>
      </c>
      <c r="J247" s="1">
        <f>$J$244</f>
        <v>19</v>
      </c>
      <c r="K247" s="1">
        <f>$K$244</f>
        <v>21</v>
      </c>
      <c r="L247" s="1">
        <f>$L$244</f>
        <v>29</v>
      </c>
      <c r="M247" s="1">
        <f>$M$244</f>
        <v>36</v>
      </c>
      <c r="N247" s="1">
        <f>$N$244</f>
        <v>1</v>
      </c>
      <c r="O247" s="126">
        <f>$O$244</f>
        <v>7</v>
      </c>
      <c r="P247" s="8">
        <f>COUNTIF(I247:N247,1)</f>
        <v>1</v>
      </c>
      <c r="Q247" s="1">
        <f>COUNTIF(I247:N247,6)</f>
        <v>0</v>
      </c>
      <c r="R247" s="1">
        <f>COUNTIF(I247:N247,19)</f>
        <v>1</v>
      </c>
      <c r="S247" s="1">
        <f>COUNTIF(I247:N247,38)</f>
        <v>0</v>
      </c>
      <c r="T247" s="1">
        <f>COUNTIF(I248:N248,35)</f>
        <v>0</v>
      </c>
      <c r="U247" s="1">
        <f t="shared" si="313"/>
        <v>0</v>
      </c>
      <c r="V247" s="126">
        <f>COUNTIF(O247:P247,5)</f>
        <v>0</v>
      </c>
      <c r="W247" s="160">
        <f>SUMIF(P247:T247,1)</f>
        <v>2</v>
      </c>
      <c r="X247" s="160">
        <f>SUMIF(U247:V247,1)</f>
        <v>0</v>
      </c>
      <c r="Y247" s="265"/>
      <c r="Z247" s="491"/>
      <c r="AA247" s="483">
        <f>IF(T248=1,5,0*(IF(S248=2,77,0)*IF(R248=3,17,0)*IF(Q248=4,77,0)*IF(P248=5,777,0)*IF(O248=6,77777,0*(IF(N248=7,0,0)))))</f>
        <v>0</v>
      </c>
      <c r="AB247" s="461">
        <f>IF(S248=1,17,0*(IF(T248=2,77,0)*IF(S248=3,17,0)*IF(R248=4,77,0)*IF(Q248=5,777,0)*IF(P248=6,77777,0*(IF(O248=7,0,0)))))</f>
        <v>17</v>
      </c>
      <c r="AC247" s="461">
        <f>IF(R248=1,77,0*(IF(U248=2,77,0)*IF(T248=3,17,0)*IF(S248=4,77,0)*IF(R248=5,777,0)*IF(Q248=6,77777,0*(IF(P248=7,0,0)))))</f>
        <v>0</v>
      </c>
      <c r="AD247" s="461">
        <f>IF(Q248=1,777,0*(IF(V248=2,77,0)*IF(U248=3,17,0)*IF(T248=4,77,0)*IF(S248=5,777,0)*IF(R248=6,77777,0*(IF(Q248=7,0,0)))))</f>
        <v>0</v>
      </c>
      <c r="AE247" s="461">
        <f>IF(P248=1,7777,0*(IF(W248=2,77,0)*IF(V248=3,17,0)*IF(U248=4,77,0)*IF(T248=5,777,0)*IF(S248=6,77777,0*(IF(R248=7,0,0)))))</f>
        <v>0</v>
      </c>
      <c r="AF247" s="461">
        <f>IF(O248=1,77777,0*(IF(X248=2,77,0)*IF(W248=3,17,0)*IF(V248=4,77,0)*IF(U248=5,777,0)*IF(T248=6,77777,0*(IF(S248=7,0,0)))))</f>
        <v>0</v>
      </c>
      <c r="AG247" s="464">
        <f>IF(N248=1,Y248,0*(IF(T248=2,5,0)*IF(S248=3,17,0)*IF(R248=4,77,0)*IF(Q248=5,777,0)*IF(P248=6,7777,0*(IF(O248=6,77777,0)))))</f>
        <v>0</v>
      </c>
      <c r="AH247" s="461" t="e">
        <f>IF(AA247=1,5,0*(IF(#REF!=2,77,0)*IF(Y248=3,17,0)*IF(X248=4,77,0)*IF(W248=5,777,0)*IF(V248=6,77777,0*(IF(U248=7,0,0)))))</f>
        <v>#REF!</v>
      </c>
      <c r="AI247" s="461" t="e">
        <f>IF(#REF!=1,17,0*(IF(AA247=2,77,0)*IF(#REF!=3,17,0)*IF(Y248=4,77,0)*IF(X248=5,777,0)*IF(W248=6,77777,0*(IF(V248=7,0,0)))))</f>
        <v>#REF!</v>
      </c>
      <c r="AJ247" s="461" t="e">
        <f>IF(Y248=1,77,0*(IF(AB247=2,77,0)*IF(AA247=3,17,0)*IF(#REF!=4,77,0)*IF(Y248=5,777,0)*IF(X248=6,77777,0*(IF(W248=7,0,0)))))</f>
        <v>#REF!</v>
      </c>
      <c r="AK247" s="461" t="e">
        <f>IF(X248=1,777,0*(IF(AC247=2,77,0)*IF(AB247=3,17,0)*IF(AA247=4,77,0)*IF(#REF!=5,777,0)*IF(Y248=6,77777,0*(IF(X248=7,0,0)))))</f>
        <v>#REF!</v>
      </c>
      <c r="AL247" s="461" t="e">
        <f>IF($P$4=1,Eurojackpot!B247,0*(IF(AD247=2,77,0)*IF(AC247=3,17,0)*IF(AB247=4,77,0)*IF(AA247=5,777,0)*IF(#REF!=6,77777,0*(IF(Y247=7,0,0)))))</f>
        <v>#REF!</v>
      </c>
    </row>
    <row r="248" spans="1:38" x14ac:dyDescent="0.25">
      <c r="A248" s="44" t="s">
        <v>27</v>
      </c>
      <c r="B248" s="149">
        <f>$B$6</f>
        <v>10</v>
      </c>
      <c r="C248" s="139">
        <f>$C$6</f>
        <v>25</v>
      </c>
      <c r="D248" s="139">
        <f>$D$6</f>
        <v>26</v>
      </c>
      <c r="E248" s="139">
        <f>$E$6</f>
        <v>29</v>
      </c>
      <c r="F248" s="139">
        <f>$F$6</f>
        <v>35</v>
      </c>
      <c r="G248" s="139">
        <f>$G$6</f>
        <v>6</v>
      </c>
      <c r="H248" s="150">
        <f>$H$6</f>
        <v>9</v>
      </c>
      <c r="I248" s="8">
        <f>$I$244</f>
        <v>16</v>
      </c>
      <c r="J248" s="1">
        <f>$J$244</f>
        <v>19</v>
      </c>
      <c r="K248" s="1">
        <f>$K$244</f>
        <v>21</v>
      </c>
      <c r="L248" s="1">
        <f>$L$244</f>
        <v>29</v>
      </c>
      <c r="M248" s="1">
        <f>$M$244</f>
        <v>36</v>
      </c>
      <c r="N248" s="1">
        <f>$N$244</f>
        <v>1</v>
      </c>
      <c r="O248" s="126">
        <f>$O$244</f>
        <v>7</v>
      </c>
      <c r="P248" s="8">
        <f>COUNTIF(I248:N248,10)</f>
        <v>0</v>
      </c>
      <c r="Q248" s="1">
        <f>COUNTIF(I248:N248,25)</f>
        <v>0</v>
      </c>
      <c r="R248" s="1">
        <f>COUNTIF(I248:N248,26)</f>
        <v>0</v>
      </c>
      <c r="S248" s="1">
        <f>COUNTIF(I248:N248,29)</f>
        <v>1</v>
      </c>
      <c r="T248" s="1">
        <f>COUNTIF(I249:N249,37)</f>
        <v>0</v>
      </c>
      <c r="U248" s="1">
        <f>COUNTIF(N248:O248,6)</f>
        <v>0</v>
      </c>
      <c r="V248" s="126">
        <f>COUNTIF(O248:P248,9)</f>
        <v>0</v>
      </c>
      <c r="W248" s="160">
        <f>SUMIF(P248:T248,1)</f>
        <v>1</v>
      </c>
      <c r="X248" s="160">
        <f>SUMIF(U248:V248,1)</f>
        <v>0</v>
      </c>
      <c r="Y248" s="265"/>
      <c r="Z248" s="491"/>
      <c r="AA248" s="483" t="e">
        <f>IF(#REF!=1,5,0*(IF(#REF!=2,77,0)*IF(#REF!=3,17,0)*IF(#REF!=4,77,0)*IF(#REF!=5,777,0)*IF(#REF!=6,77777,0*(IF(#REF!=7,0,0)))))</f>
        <v>#REF!</v>
      </c>
      <c r="AB248" s="461" t="e">
        <f>IF(#REF!=1,17,0*(IF(#REF!=2,77,0)*IF(#REF!=3,17,0)*IF(#REF!=4,77,0)*IF(#REF!=5,777,0)*IF(#REF!=6,77777,0*(IF(#REF!=7,0,0)))))</f>
        <v>#REF!</v>
      </c>
      <c r="AC248" s="461" t="e">
        <f>IF(#REF!=1,77,0*(IF(#REF!=2,77,0)*IF(#REF!=3,17,0)*IF(#REF!=4,77,0)*IF(#REF!=5,777,0)*IF(#REF!=6,77777,0*(IF(#REF!=7,0,0)))))</f>
        <v>#REF!</v>
      </c>
      <c r="AD248" s="461" t="e">
        <f>IF(#REF!=1,777,0*(IF(#REF!=2,77,0)*IF(#REF!=3,17,0)*IF(#REF!=4,77,0)*IF(#REF!=5,777,0)*IF(#REF!=6,77777,0*(IF(#REF!=7,0,0)))))</f>
        <v>#REF!</v>
      </c>
      <c r="AE248" s="461" t="e">
        <f>IF(#REF!=1,7777,0*(IF(#REF!=2,77,0)*IF(#REF!=3,17,0)*IF(#REF!=4,77,0)*IF(#REF!=5,777,0)*IF(#REF!=6,77777,0*(IF(#REF!=7,0,0)))))</f>
        <v>#REF!</v>
      </c>
      <c r="AF248" s="461" t="e">
        <f>IF(#REF!=1,77777,0*(IF(#REF!=2,77,0)*IF(#REF!=3,17,0)*IF(#REF!=4,77,0)*IF(#REF!=5,777,0)*IF(#REF!=6,77777,0*(IF(#REF!=7,0,0)))))</f>
        <v>#REF!</v>
      </c>
      <c r="AG248" s="464" t="e">
        <f>IF(#REF!=1,#REF!,0*(IF(#REF!=2,5,0)*IF(#REF!=3,17,0)*IF(#REF!=4,77,0)*IF(#REF!=5,777,0)*IF(#REF!=6,7777,0*(IF(#REF!=6,77777,0)))))</f>
        <v>#REF!</v>
      </c>
      <c r="AH248" s="461" t="e">
        <f>IF(AA248=1,5,0*(IF(#REF!=2,77,0)*IF(#REF!=3,17,0)*IF(#REF!=4,77,0)*IF(#REF!=5,777,0)*IF(#REF!=6,77777,0*(IF(#REF!=7,0,0)))))</f>
        <v>#REF!</v>
      </c>
      <c r="AI248" s="461" t="e">
        <f>IF(#REF!=1,17,0*(IF(AA248=2,77,0)*IF(#REF!=3,17,0)*IF(#REF!=4,77,0)*IF(#REF!=5,777,0)*IF(#REF!=6,77777,0*(IF(#REF!=7,0,0)))))</f>
        <v>#REF!</v>
      </c>
      <c r="AJ248" s="461" t="e">
        <f>IF(#REF!=1,77,0*(IF(AB248=2,77,0)*IF(AA248=3,17,0)*IF(#REF!=4,77,0)*IF(#REF!=5,777,0)*IF(#REF!=6,77777,0*(IF(#REF!=7,0,0)))))</f>
        <v>#REF!</v>
      </c>
      <c r="AK248" s="461" t="e">
        <f>IF(#REF!=1,777,0*(IF(AC248=2,77,0)*IF(AB248=3,17,0)*IF(AA248=4,77,0)*IF(#REF!=5,777,0)*IF(#REF!=6,77777,0*(IF(#REF!=7,0,0)))))</f>
        <v>#REF!</v>
      </c>
      <c r="AL248" s="461" t="e">
        <f>IF($P$4=1,Eurojackpot!B248,0*(IF(AD248=2,77,0)*IF(AC248=3,17,0)*IF(AB248=4,77,0)*IF(AA248=5,777,0)*IF(#REF!=6,77777,0*(IF(Y248=7,0,0)))))</f>
        <v>#REF!</v>
      </c>
    </row>
    <row r="249" spans="1:38" ht="15.75" thickBot="1" x14ac:dyDescent="0.3">
      <c r="A249" s="44" t="s">
        <v>28</v>
      </c>
      <c r="B249" s="149">
        <f>$B$7</f>
        <v>8</v>
      </c>
      <c r="C249" s="139">
        <f>$C$7</f>
        <v>33</v>
      </c>
      <c r="D249" s="139">
        <f>$D$7</f>
        <v>35</v>
      </c>
      <c r="E249" s="139">
        <f>$E$7</f>
        <v>36</v>
      </c>
      <c r="F249" s="139">
        <f>$F$7</f>
        <v>37</v>
      </c>
      <c r="G249" s="139">
        <f>$G$7</f>
        <v>3</v>
      </c>
      <c r="H249" s="150">
        <f>$H$7</f>
        <v>7</v>
      </c>
      <c r="I249" s="118">
        <f>$I$244</f>
        <v>16</v>
      </c>
      <c r="J249" s="33">
        <f>$J$244</f>
        <v>19</v>
      </c>
      <c r="K249" s="33">
        <f>$K$244</f>
        <v>21</v>
      </c>
      <c r="L249" s="33">
        <f>$L$244</f>
        <v>29</v>
      </c>
      <c r="M249" s="33">
        <f>$M$244</f>
        <v>36</v>
      </c>
      <c r="N249" s="33">
        <f>$N$244</f>
        <v>1</v>
      </c>
      <c r="O249" s="496">
        <f>$O$244</f>
        <v>7</v>
      </c>
      <c r="P249" s="118">
        <f>COUNTIF(I249:N249,8)</f>
        <v>0</v>
      </c>
      <c r="Q249" s="33">
        <f>COUNTIF(I249:N249,33)</f>
        <v>0</v>
      </c>
      <c r="R249" s="33">
        <f>COUNTIF(I249:N249,35)</f>
        <v>0</v>
      </c>
      <c r="S249" s="33">
        <f>COUNTIF(I249:N249,36)</f>
        <v>1</v>
      </c>
      <c r="T249" s="33">
        <v>0</v>
      </c>
      <c r="U249" s="33">
        <f>COUNTIF(N249:O249,3)</f>
        <v>0</v>
      </c>
      <c r="V249" s="496">
        <f>COUNTIF(O249:P249,7)</f>
        <v>1</v>
      </c>
      <c r="W249" s="160">
        <f>SUMIF(P249:T249,1)</f>
        <v>1</v>
      </c>
      <c r="X249" s="160">
        <f>SUMIF(U249:V249,1)</f>
        <v>1</v>
      </c>
      <c r="Y249" s="266"/>
      <c r="Z249" s="491"/>
      <c r="AA249" s="485" t="e">
        <f>IF(#REF!=1,5,0*(IF(#REF!=2,77,0)*IF(#REF!=3,17,0)*IF(#REF!=4,77,0)*IF(#REF!=5,777,0)*IF(#REF!=6,77777,0*(IF(#REF!=7,0,0)))))</f>
        <v>#REF!</v>
      </c>
      <c r="AB249" s="463" t="e">
        <f>IF(#REF!=1,17,0*(IF(#REF!=2,77,0)*IF(#REF!=3,17,0)*IF(#REF!=4,77,0)*IF(#REF!=5,777,0)*IF(#REF!=6,77777,0*(IF(#REF!=7,0,0)))))</f>
        <v>#REF!</v>
      </c>
      <c r="AC249" s="463" t="e">
        <f>IF(#REF!=1,77,0*(IF(#REF!=2,77,0)*IF(#REF!=3,17,0)*IF(#REF!=4,77,0)*IF(#REF!=5,777,0)*IF(#REF!=6,77777,0*(IF(#REF!=7,0,0)))))</f>
        <v>#REF!</v>
      </c>
      <c r="AD249" s="463" t="e">
        <f>IF(#REF!=1,777,0*(IF(#REF!=2,77,0)*IF(#REF!=3,17,0)*IF(#REF!=4,77,0)*IF(#REF!=5,777,0)*IF(#REF!=6,77777,0*(IF(#REF!=7,0,0)))))</f>
        <v>#REF!</v>
      </c>
      <c r="AE249" s="463" t="e">
        <f>IF(#REF!=1,7777,0*(IF(#REF!=2,77,0)*IF(#REF!=3,17,0)*IF(#REF!=4,77,0)*IF(#REF!=5,777,0)*IF(#REF!=6,77777,0*(IF(#REF!=7,0,0)))))</f>
        <v>#REF!</v>
      </c>
      <c r="AF249" s="463" t="e">
        <f>IF(#REF!=1,77777,0*(IF(#REF!=2,77,0)*IF(#REF!=3,17,0)*IF(#REF!=4,77,0)*IF(#REF!=5,777,0)*IF(#REF!=6,77777,0*(IF(#REF!=7,0,0)))))</f>
        <v>#REF!</v>
      </c>
      <c r="AG249" s="465" t="e">
        <f>IF(#REF!=1,#REF!,0*(IF(#REF!=2,5,0)*IF(#REF!=3,17,0)*IF(#REF!=4,77,0)*IF(#REF!=5,777,0)*IF(#REF!=6,7777,0*(IF(#REF!=6,77777,0)))))</f>
        <v>#REF!</v>
      </c>
      <c r="AH249" s="463" t="e">
        <f>IF(AA249=1,5,0*(IF(#REF!=2,77,0)*IF(#REF!=3,17,0)*IF(#REF!=4,77,0)*IF(#REF!=5,777,0)*IF(#REF!=6,77777,0*(IF(#REF!=7,0,0)))))</f>
        <v>#REF!</v>
      </c>
      <c r="AI249" s="463" t="e">
        <f>IF(#REF!=1,17,0*(IF(AA249=2,77,0)*IF(#REF!=3,17,0)*IF(#REF!=4,77,0)*IF(#REF!=5,777,0)*IF(#REF!=6,77777,0*(IF(#REF!=7,0,0)))))</f>
        <v>#REF!</v>
      </c>
      <c r="AJ249" s="463" t="e">
        <f>IF(#REF!=1,77,0*(IF(AB249=2,77,0)*IF(AA249=3,17,0)*IF(#REF!=4,77,0)*IF(#REF!=5,777,0)*IF(#REF!=6,77777,0*(IF(#REF!=7,0,0)))))</f>
        <v>#REF!</v>
      </c>
      <c r="AK249" s="463" t="e">
        <f>IF(#REF!=1,777,0*(IF(AC249=2,77,0)*IF(AB249=3,17,0)*IF(AA249=4,77,0)*IF(#REF!=5,777,0)*IF(#REF!=6,77777,0*(IF(#REF!=7,0,0)))))</f>
        <v>#REF!</v>
      </c>
      <c r="AL249" s="461" t="e">
        <f>IF($P$4=1,Eurojackpot!B249,0*(IF(AD249=2,77,0)*IF(AC249=3,17,0)*IF(AB249=4,77,0)*IF(AA249=5,777,0)*IF(#REF!=6,77777,0*(IF(Y249=7,0,0)))))</f>
        <v>#REF!</v>
      </c>
    </row>
    <row r="250" spans="1:38" ht="15.75" thickBot="1" x14ac:dyDescent="0.3">
      <c r="A250" s="81">
        <v>44421</v>
      </c>
      <c r="B250" s="361" t="s">
        <v>0</v>
      </c>
      <c r="C250" s="340"/>
      <c r="D250" s="340"/>
      <c r="E250" s="340"/>
      <c r="F250" s="340"/>
      <c r="G250" s="340"/>
      <c r="H250" s="346"/>
      <c r="I250" s="361" t="s">
        <v>1</v>
      </c>
      <c r="J250" s="340"/>
      <c r="K250" s="340"/>
      <c r="L250" s="340"/>
      <c r="M250" s="340"/>
      <c r="N250" s="340"/>
      <c r="O250" s="346"/>
      <c r="P250" s="361" t="s">
        <v>2</v>
      </c>
      <c r="Q250" s="340"/>
      <c r="R250" s="340"/>
      <c r="S250" s="340"/>
      <c r="T250" s="340"/>
      <c r="U250" s="340"/>
      <c r="V250" s="346"/>
      <c r="W250" s="456" t="s">
        <v>9</v>
      </c>
      <c r="X250" s="454" t="s">
        <v>3</v>
      </c>
      <c r="Y250" s="266"/>
      <c r="Z250" s="491"/>
      <c r="AA250" s="482" t="s">
        <v>166</v>
      </c>
      <c r="AB250" s="460" t="s">
        <v>167</v>
      </c>
      <c r="AC250" s="460" t="s">
        <v>168</v>
      </c>
      <c r="AD250" s="460" t="s">
        <v>169</v>
      </c>
      <c r="AE250" s="460" t="s">
        <v>170</v>
      </c>
      <c r="AF250" s="460" t="s">
        <v>171</v>
      </c>
      <c r="AG250" s="460" t="s">
        <v>172</v>
      </c>
      <c r="AH250" s="460" t="s">
        <v>173</v>
      </c>
      <c r="AI250" s="460" t="s">
        <v>174</v>
      </c>
      <c r="AJ250" s="460" t="s">
        <v>175</v>
      </c>
      <c r="AK250" s="460" t="s">
        <v>176</v>
      </c>
      <c r="AL250" s="460" t="s">
        <v>177</v>
      </c>
    </row>
    <row r="251" spans="1:38" x14ac:dyDescent="0.25">
      <c r="A251" s="44" t="s">
        <v>23</v>
      </c>
      <c r="B251" s="146">
        <f>$B$2</f>
        <v>3</v>
      </c>
      <c r="C251" s="147">
        <f>$C$2</f>
        <v>6</v>
      </c>
      <c r="D251" s="147">
        <f>$D$2</f>
        <v>15</v>
      </c>
      <c r="E251" s="147">
        <f>$E$2</f>
        <v>20</v>
      </c>
      <c r="F251" s="147">
        <f>$F$2</f>
        <v>22</v>
      </c>
      <c r="G251" s="147">
        <f>$G$2</f>
        <v>4</v>
      </c>
      <c r="H251" s="148">
        <f>$H$2</f>
        <v>8</v>
      </c>
      <c r="I251" s="481">
        <v>4</v>
      </c>
      <c r="J251" s="3">
        <v>31</v>
      </c>
      <c r="K251" s="3">
        <v>39</v>
      </c>
      <c r="L251" s="3">
        <v>43</v>
      </c>
      <c r="M251" s="3">
        <v>46</v>
      </c>
      <c r="N251" s="3">
        <v>1</v>
      </c>
      <c r="O251" s="480">
        <v>4</v>
      </c>
      <c r="P251" s="291">
        <f>COUNTIF(I251:N251,3)</f>
        <v>0</v>
      </c>
      <c r="Q251" s="292">
        <f>COUNTIF(I251:N251,6)</f>
        <v>0</v>
      </c>
      <c r="R251" s="292">
        <f>COUNTIF(I251:N251,15)</f>
        <v>0</v>
      </c>
      <c r="S251" s="292">
        <f>COUNTIF(I251:N251,20)</f>
        <v>0</v>
      </c>
      <c r="T251" s="292">
        <f>COUNTIF(I251:N251,22)</f>
        <v>0</v>
      </c>
      <c r="U251" s="292">
        <f>COUNTIF(N251:O251,4)</f>
        <v>1</v>
      </c>
      <c r="V251" s="142">
        <f>COUNTIF(O251:P251,8)</f>
        <v>0</v>
      </c>
      <c r="W251" s="455">
        <f>SUMIF(P251:T251,1)</f>
        <v>0</v>
      </c>
      <c r="X251" s="455">
        <f>SUMIF(U251:V251,1)</f>
        <v>1</v>
      </c>
      <c r="Y251" s="266"/>
      <c r="Z251" s="491"/>
      <c r="AA251" s="483">
        <f>IF(T250=1,5,0*(IF(S250=2,77,0)*IF(R250=3,17,0)*IF(Q250=4,77,0)*IF(P250=5,777,0)*IF(O250=6,77777,0*(IF(N250=7,0,0)))))</f>
        <v>0</v>
      </c>
      <c r="AB251" s="461">
        <f>IF(S251=1,17,0*(IF(T251=2,77,0)*IF(S251=3,17,0)*IF(R251=4,77,0)*IF(Q251=5,777,0)*IF(P251=6,77777,0*(IF(O251=7,0,0)))))</f>
        <v>0</v>
      </c>
      <c r="AC251" s="461">
        <f>IF(R251=1,77,0*(IF(U251=2,77,0)*IF(T251=3,17,0)*IF(S251=4,77,0)*IF(R251=5,777,0)*IF(Q251=6,77777,0*(IF(P251=7,0,0)))))</f>
        <v>0</v>
      </c>
      <c r="AD251" s="461">
        <f>IF(Q251=1,777,0*(IF(V251=2,77,0)*IF(U251=3,17,0)*IF(T251=4,77,0)*IF(S251=5,777,0)*IF(R251=6,77777,0*(IF(Q251=7,0,0)))))</f>
        <v>0</v>
      </c>
      <c r="AE251" s="461">
        <f>IF(P251=1,7777,0*(IF(W251=2,77,0)*IF(V251=3,17,0)*IF(U251=4,77,0)*IF(T251=5,777,0)*IF(S251=6,77777,0*(IF(R251=7,0,0)))))</f>
        <v>0</v>
      </c>
      <c r="AF251" s="461">
        <f>IF(O251=1,77777,0*(IF(X251=2,77,0)*IF(W251=3,17,0)*IF(V251=4,77,0)*IF(U251=5,777,0)*IF(T251=6,77777,0*(IF(S251=7,0,0)))))</f>
        <v>0</v>
      </c>
      <c r="AG251" s="464">
        <f>IF(N251=1,Y251,0*(IF(T251=2,5,0)*IF(S251=3,17,0)*IF(R251=4,77,0)*IF(Q251=5,777,0)*IF(P251=6,7777,0*(IF(O251=6,77777,0)))))</f>
        <v>0</v>
      </c>
      <c r="AH251" s="461" t="e">
        <f>IF(AA252=1,5,0*(IF(#REF!=2,77,0)*IF(Y251=3,17,0)*IF(X251=4,77,0)*IF(W251=5,777,0)*IF(V251=6,77777,0*(IF(U251=7,0,0)))))</f>
        <v>#REF!</v>
      </c>
      <c r="AI251" s="461" t="e">
        <f>IF(#REF!=1,17,0*(IF(AA252=2,77,0)*IF(#REF!=3,17,0)*IF(Y251=4,77,0)*IF(X251=5,777,0)*IF(W251=6,77777,0*(IF(V251=7,0,0)))))</f>
        <v>#REF!</v>
      </c>
      <c r="AJ251" s="461" t="e">
        <f>IF(Y251=1,77,0*(IF(AB251=2,77,0)*IF(AA252=3,17,0)*IF(#REF!=4,77,0)*IF(Y251=5,777,0)*IF(X251=6,77777,0*(IF(W251=7,0,0)))))</f>
        <v>#REF!</v>
      </c>
      <c r="AK251" s="461">
        <f>IF(X251=1,777,0*(IF(AC251=2,77,0)*IF(AB251=3,17,0)*IF(AA252=4,77,0)*IF(#REF!=5,777,0)*IF(Y251=6,77777,0*(IF(X251=7,0,0)))))</f>
        <v>777</v>
      </c>
      <c r="AL251" s="461" t="e">
        <f>IF($P$4=1,Eurojackpot!B251,0*(IF(AD251=2,77,0)*IF(AC251=3,17,0)*IF(AB251=4,77,0)*IF(AA252=5,777,0)*IF(#REF!=6,77777,0*(IF(Y251=7,0,0)))))</f>
        <v>#REF!</v>
      </c>
    </row>
    <row r="252" spans="1:38" x14ac:dyDescent="0.25">
      <c r="A252" s="44" t="s">
        <v>24</v>
      </c>
      <c r="B252" s="149">
        <f>$B$3</f>
        <v>15</v>
      </c>
      <c r="C252" s="139">
        <f>$C$3</f>
        <v>17</v>
      </c>
      <c r="D252" s="139">
        <f>$D$3</f>
        <v>27</v>
      </c>
      <c r="E252" s="139">
        <f>$E$3</f>
        <v>33</v>
      </c>
      <c r="F252" s="139">
        <f>$F$3</f>
        <v>50</v>
      </c>
      <c r="G252" s="139">
        <f>$G$3</f>
        <v>1</v>
      </c>
      <c r="H252" s="150">
        <f>$H$3</f>
        <v>2</v>
      </c>
      <c r="I252" s="8">
        <f>$I$251</f>
        <v>4</v>
      </c>
      <c r="J252" s="1">
        <f>$J$251</f>
        <v>31</v>
      </c>
      <c r="K252" s="1">
        <f>$K$251</f>
        <v>39</v>
      </c>
      <c r="L252" s="1">
        <f>$L$251</f>
        <v>43</v>
      </c>
      <c r="M252" s="1">
        <f>$M$251</f>
        <v>46</v>
      </c>
      <c r="N252" s="1">
        <f>$N$251</f>
        <v>1</v>
      </c>
      <c r="O252" s="126">
        <f>$O$251</f>
        <v>4</v>
      </c>
      <c r="P252" s="8">
        <f>COUNTIF(I252:N252,15)</f>
        <v>0</v>
      </c>
      <c r="Q252" s="1">
        <f>COUNTIF(I252:N252,17)</f>
        <v>0</v>
      </c>
      <c r="R252" s="1">
        <f>COUNTIF(I252:N252,27)</f>
        <v>0</v>
      </c>
      <c r="S252" s="1">
        <f>COUNTIF(I252:N252,33)</f>
        <v>0</v>
      </c>
      <c r="T252" s="1">
        <f>COUNTIF(I252:N252,50)</f>
        <v>0</v>
      </c>
      <c r="U252" s="1">
        <f>COUNTIF(N252:O252,1)</f>
        <v>1</v>
      </c>
      <c r="V252" s="126">
        <f>COUNTIF(O252:P252,2)</f>
        <v>0</v>
      </c>
      <c r="W252" s="160">
        <f>SUMIF(P252:T252,1)</f>
        <v>0</v>
      </c>
      <c r="X252" s="160">
        <f>SUMIF(U252:V252,1)</f>
        <v>1</v>
      </c>
      <c r="Y252" s="266"/>
      <c r="Z252" s="491"/>
      <c r="AA252" s="483">
        <f>IF(T251=1,5,0*(IF(S251=2,77,0)*IF(R251=3,17,0)*IF(Q251=4,77,0)*IF(P251=5,777,0)*IF(O251=6,77777,0*(IF(N251=7,0,0)))))</f>
        <v>0</v>
      </c>
      <c r="AB252" s="461">
        <f t="shared" ref="AB252" si="314">IF(U251=1,5,0*(IF(T251=2,77,0)*IF(S251=3,17,0)*IF(R251=4,77,0)*IF(Q251=5,777,0)*IF(P251=6,77777,0*(IF(O251=7,0,0)))))</f>
        <v>5</v>
      </c>
      <c r="AC252" s="461">
        <f t="shared" ref="AC252" si="315">IF(V251=1,5,0*(IF(U251=2,77,0)*IF(T251=3,17,0)*IF(S251=4,77,0)*IF(R251=5,777,0)*IF(Q251=6,77777,0*(IF(P251=7,0,0)))))</f>
        <v>0</v>
      </c>
      <c r="AD252" s="461">
        <f t="shared" ref="AD252" si="316">IF(W251=1,5,0*(IF(V251=2,77,0)*IF(U251=3,17,0)*IF(T251=4,77,0)*IF(S251=5,777,0)*IF(R251=6,77777,0*(IF(Q251=7,0,0)))))</f>
        <v>0</v>
      </c>
      <c r="AE252" s="461">
        <f t="shared" ref="AE252" si="317">IF(X251=1,5,0*(IF(W251=2,77,0)*IF(V251=3,17,0)*IF(U251=4,77,0)*IF(T251=5,777,0)*IF(S251=6,77777,0*(IF(R251=7,0,0)))))</f>
        <v>5</v>
      </c>
      <c r="AF252" s="461">
        <f t="shared" ref="AF252" si="318">IF(Y251=1,5,0*(IF(X251=2,77,0)*IF(W251=3,17,0)*IF(V251=4,77,0)*IF(U251=5,777,0)*IF(T251=6,77777,0*(IF(S251=7,0,0)))))</f>
        <v>0</v>
      </c>
      <c r="AG252" s="461">
        <f t="shared" ref="AG252" si="319">IF(Z251=1,5,0*(IF(Y251=2,77,0)*IF(X251=3,17,0)*IF(W251=4,77,0)*IF(V251=5,777,0)*IF(U251=6,77777,0*(IF(T251=7,0,0)))))</f>
        <v>0</v>
      </c>
      <c r="AH252" s="461">
        <f t="shared" ref="AH252" si="320">IF(AA251=1,5,0*(IF(Z251=2,77,0)*IF(Y251=3,17,0)*IF(X251=4,77,0)*IF(W251=5,777,0)*IF(V251=6,77777,0*(IF(U251=7,0,0)))))</f>
        <v>0</v>
      </c>
      <c r="AI252" s="461">
        <f t="shared" ref="AI252" si="321">IF(AB251=1,5,0*(IF(AA251=2,77,0)*IF(Z251=3,17,0)*IF(Y251=4,77,0)*IF(X251=5,777,0)*IF(W251=6,77777,0*(IF(V251=7,0,0)))))</f>
        <v>0</v>
      </c>
      <c r="AJ252" s="461">
        <f t="shared" ref="AJ252" si="322">IF(AC251=1,5,0*(IF(AB251=2,77,0)*IF(AA251=3,17,0)*IF(Z251=4,77,0)*IF(Y251=5,777,0)*IF(X251=6,77777,0*(IF(W251=7,0,0)))))</f>
        <v>0</v>
      </c>
      <c r="AK252" s="461">
        <f t="shared" ref="AK252" si="323">IF(AD251=1,5,0*(IF(AC251=2,77,0)*IF(AB251=3,17,0)*IF(AA251=4,77,0)*IF(Z251=5,777,0)*IF(Y251=6,77777,0*(IF(X251=7,0,0)))))</f>
        <v>0</v>
      </c>
      <c r="AL252" s="461">
        <f t="shared" ref="AL252" si="324">IF(AE251=1,5,0*(IF(AD251=2,77,0)*IF(AC251=3,17,0)*IF(AB251=4,77,0)*IF(AA251=5,777,0)*IF(Z251=6,77777,0*(IF(Y251=7,0,0)))))</f>
        <v>0</v>
      </c>
    </row>
    <row r="253" spans="1:38" x14ac:dyDescent="0.25">
      <c r="A253" s="44" t="s">
        <v>25</v>
      </c>
      <c r="B253" s="149">
        <f>$B$4</f>
        <v>7</v>
      </c>
      <c r="C253" s="139">
        <f>$C$4</f>
        <v>8</v>
      </c>
      <c r="D253" s="139">
        <f>$D$4</f>
        <v>28</v>
      </c>
      <c r="E253" s="139">
        <f>$E$4</f>
        <v>34</v>
      </c>
      <c r="F253" s="139">
        <f>$F$4</f>
        <v>39</v>
      </c>
      <c r="G253" s="139">
        <f>$G$4</f>
        <v>4</v>
      </c>
      <c r="H253" s="150">
        <f>$H$4</f>
        <v>10</v>
      </c>
      <c r="I253" s="8">
        <f>$I$251</f>
        <v>4</v>
      </c>
      <c r="J253" s="1">
        <f>$J$251</f>
        <v>31</v>
      </c>
      <c r="K253" s="1">
        <f>$K$251</f>
        <v>39</v>
      </c>
      <c r="L253" s="1">
        <f>$L$251</f>
        <v>43</v>
      </c>
      <c r="M253" s="1">
        <f>$M$251</f>
        <v>46</v>
      </c>
      <c r="N253" s="1">
        <f>$N$251</f>
        <v>1</v>
      </c>
      <c r="O253" s="126">
        <f>$O$251</f>
        <v>4</v>
      </c>
      <c r="P253" s="8">
        <f>COUNTIF(I253:N253,7)</f>
        <v>0</v>
      </c>
      <c r="Q253" s="1">
        <f t="shared" ref="Q253" si="325">COUNTIF(I253:N253,8)</f>
        <v>0</v>
      </c>
      <c r="R253" s="1">
        <f>COUNTIF(I253:N253,28)</f>
        <v>0</v>
      </c>
      <c r="S253" s="1">
        <f>COUNTIF(I253:N253,34)</f>
        <v>0</v>
      </c>
      <c r="T253" s="1">
        <f>COUNTIF(I253:N253,39)</f>
        <v>1</v>
      </c>
      <c r="U253" s="1">
        <f t="shared" ref="U253:U254" si="326">COUNTIF(N253:O253,4)</f>
        <v>1</v>
      </c>
      <c r="V253" s="126">
        <f>COUNTIF(O253:P253,10)</f>
        <v>0</v>
      </c>
      <c r="W253" s="160">
        <f>SUMIF(P253:T253,1)</f>
        <v>1</v>
      </c>
      <c r="X253" s="160">
        <f>SUMIF(U253:V253,1)</f>
        <v>1</v>
      </c>
      <c r="Y253" s="266"/>
      <c r="Z253" s="491"/>
      <c r="AA253" s="483">
        <f>IF(T253=1,5,0*(IF(S253=2,77,0)*IF(R253=3,17,0)*IF(Q253=4,77,0)*IF(P253=5,777,0)*IF(O253=6,77777,0*(IF(N253=7,0,0)))))</f>
        <v>5</v>
      </c>
      <c r="AB253" s="461">
        <f>IF(S253=1,17,0*(IF(T253=2,77,0)*IF(S253=3,17,0)*IF(R253=4,77,0)*IF(Q253=5,777,0)*IF(P253=6,77777,0*(IF(O253=7,0,0)))))</f>
        <v>0</v>
      </c>
      <c r="AC253" s="461">
        <f>IF(R253=1,77,0*(IF(U253=2,77,0)*IF(T253=3,17,0)*IF(S253=4,77,0)*IF(R253=5,777,0)*IF(Q253=6,77777,0*(IF(P253=7,0,0)))))</f>
        <v>0</v>
      </c>
      <c r="AD253" s="461">
        <f>IF(Q253=1,777,0*(IF(V253=2,77,0)*IF(U253=3,17,0)*IF(T253=4,77,0)*IF(S253=5,777,0)*IF(R253=6,77777,0*(IF(Q253=7,0,0)))))</f>
        <v>0</v>
      </c>
      <c r="AE253" s="461">
        <f>IF(P253=1,7777,0*(IF(W253=2,77,0)*IF(V253=3,17,0)*IF(U253=4,77,0)*IF(T253=5,777,0)*IF(S253=6,77777,0*(IF(R253=7,0,0)))))</f>
        <v>0</v>
      </c>
      <c r="AF253" s="461">
        <f>IF(O253=1,77777,0*(IF(X253=2,77,0)*IF(W253=3,17,0)*IF(V253=4,77,0)*IF(U253=5,777,0)*IF(T253=6,77777,0*(IF(S253=7,0,0)))))</f>
        <v>0</v>
      </c>
      <c r="AG253" s="464">
        <f>IF(N253=1,Y253,0*(IF(T253=2,5,0)*IF(S253=3,17,0)*IF(R253=4,77,0)*IF(Q253=5,777,0)*IF(P253=6,7777,0*(IF(O253=6,77777,0)))))</f>
        <v>0</v>
      </c>
      <c r="AH253" s="461" t="e">
        <f>IF(AA253=1,5,0*(IF(#REF!=2,77,0)*IF(Y253=3,17,0)*IF(X253=4,77,0)*IF(W253=5,777,0)*IF(V253=6,77777,0*(IF(U253=7,0,0)))))</f>
        <v>#REF!</v>
      </c>
      <c r="AI253" s="461" t="e">
        <f>IF(#REF!=1,17,0*(IF(AA253=2,77,0)*IF(#REF!=3,17,0)*IF(Y253=4,77,0)*IF(X253=5,777,0)*IF(W253=6,77777,0*(IF(V253=7,0,0)))))</f>
        <v>#REF!</v>
      </c>
      <c r="AJ253" s="461" t="e">
        <f>IF(Y253=1,77,0*(IF(AB253=2,77,0)*IF(AA253=3,17,0)*IF(#REF!=4,77,0)*IF(Y253=5,777,0)*IF(X253=6,77777,0*(IF(W253=7,0,0)))))</f>
        <v>#REF!</v>
      </c>
      <c r="AK253" s="461">
        <f>IF(X253=1,777,0*(IF(AC253=2,77,0)*IF(AB253=3,17,0)*IF(AA253=4,77,0)*IF(#REF!=5,777,0)*IF(Y253=6,77777,0*(IF(X253=7,0,0)))))</f>
        <v>777</v>
      </c>
      <c r="AL253" s="461" t="e">
        <f>IF($P$4=1,Eurojackpot!B253,0*(IF(AD253=2,77,0)*IF(AC253=3,17,0)*IF(AB253=4,77,0)*IF(AA253=5,777,0)*IF(#REF!=6,77777,0*(IF(Y253=7,0,0)))))</f>
        <v>#REF!</v>
      </c>
    </row>
    <row r="254" spans="1:38" x14ac:dyDescent="0.25">
      <c r="A254" s="44" t="s">
        <v>26</v>
      </c>
      <c r="B254" s="149">
        <f>$B$5</f>
        <v>1</v>
      </c>
      <c r="C254" s="139">
        <f>$C$5</f>
        <v>6</v>
      </c>
      <c r="D254" s="139">
        <f>$D$5</f>
        <v>19</v>
      </c>
      <c r="E254" s="139">
        <f>$E$5</f>
        <v>38</v>
      </c>
      <c r="F254" s="139">
        <f>$F$5</f>
        <v>40</v>
      </c>
      <c r="G254" s="139">
        <f>$G$5</f>
        <v>4</v>
      </c>
      <c r="H254" s="150">
        <f>$H$5</f>
        <v>5</v>
      </c>
      <c r="I254" s="8">
        <f>$I$251</f>
        <v>4</v>
      </c>
      <c r="J254" s="1">
        <f>$J$251</f>
        <v>31</v>
      </c>
      <c r="K254" s="1">
        <f>$K$251</f>
        <v>39</v>
      </c>
      <c r="L254" s="1">
        <f>$L$251</f>
        <v>43</v>
      </c>
      <c r="M254" s="1">
        <f>$M$251</f>
        <v>46</v>
      </c>
      <c r="N254" s="1">
        <f>$N$251</f>
        <v>1</v>
      </c>
      <c r="O254" s="126">
        <f>$O$251</f>
        <v>4</v>
      </c>
      <c r="P254" s="8">
        <f>COUNTIF(I254:N254,1)</f>
        <v>1</v>
      </c>
      <c r="Q254" s="1">
        <f>COUNTIF(I254:N254,6)</f>
        <v>0</v>
      </c>
      <c r="R254" s="1">
        <f>COUNTIF(I254:N254,19)</f>
        <v>0</v>
      </c>
      <c r="S254" s="1">
        <f>COUNTIF(I254:N254,38)</f>
        <v>0</v>
      </c>
      <c r="T254" s="1">
        <f>COUNTIF(I255:N255,35)</f>
        <v>0</v>
      </c>
      <c r="U254" s="1">
        <f t="shared" si="326"/>
        <v>1</v>
      </c>
      <c r="V254" s="126">
        <f>COUNTIF(O254:P254,5)</f>
        <v>0</v>
      </c>
      <c r="W254" s="160">
        <f>SUMIF(P254:T254,1)</f>
        <v>1</v>
      </c>
      <c r="X254" s="160">
        <f>SUMIF(U254:V254,1)</f>
        <v>1</v>
      </c>
      <c r="Y254" s="266"/>
      <c r="Z254" s="491"/>
      <c r="AA254" s="483">
        <f>IF(T255=1,5,0*(IF(S255=2,77,0)*IF(R255=3,17,0)*IF(Q255=4,77,0)*IF(P255=5,777,0)*IF(O255=6,77777,0*(IF(N255=7,0,0)))))</f>
        <v>0</v>
      </c>
      <c r="AB254" s="461">
        <f>IF(S255=1,17,0*(IF(T255=2,77,0)*IF(S255=3,17,0)*IF(R255=4,77,0)*IF(Q255=5,777,0)*IF(P255=6,77777,0*(IF(O255=7,0,0)))))</f>
        <v>0</v>
      </c>
      <c r="AC254" s="461">
        <f>IF(R255=1,77,0*(IF(U255=2,77,0)*IF(T255=3,17,0)*IF(S255=4,77,0)*IF(R255=5,777,0)*IF(Q255=6,77777,0*(IF(P255=7,0,0)))))</f>
        <v>0</v>
      </c>
      <c r="AD254" s="461">
        <f>IF(Q255=1,777,0*(IF(V255=2,77,0)*IF(U255=3,17,0)*IF(T255=4,77,0)*IF(S255=5,777,0)*IF(R255=6,77777,0*(IF(Q255=7,0,0)))))</f>
        <v>0</v>
      </c>
      <c r="AE254" s="461">
        <f>IF(P255=1,7777,0*(IF(W255=2,77,0)*IF(V255=3,17,0)*IF(U255=4,77,0)*IF(T255=5,777,0)*IF(S255=6,77777,0*(IF(R255=7,0,0)))))</f>
        <v>0</v>
      </c>
      <c r="AF254" s="461">
        <f>IF(O255=1,77777,0*(IF(X255=2,77,0)*IF(W255=3,17,0)*IF(V255=4,77,0)*IF(U255=5,777,0)*IF(T255=6,77777,0*(IF(S255=7,0,0)))))</f>
        <v>0</v>
      </c>
      <c r="AG254" s="464">
        <f>IF(N255=1,Y255,0*(IF(T255=2,5,0)*IF(S255=3,17,0)*IF(R255=4,77,0)*IF(Q255=5,777,0)*IF(P255=6,7777,0*(IF(O255=6,77777,0)))))</f>
        <v>0</v>
      </c>
      <c r="AH254" s="461" t="e">
        <f>IF(AA254=1,5,0*(IF(#REF!=2,77,0)*IF(Y255=3,17,0)*IF(X255=4,77,0)*IF(W255=5,777,0)*IF(V255=6,77777,0*(IF(U255=7,0,0)))))</f>
        <v>#REF!</v>
      </c>
      <c r="AI254" s="461" t="e">
        <f>IF(#REF!=1,17,0*(IF(AA254=2,77,0)*IF(#REF!=3,17,0)*IF(Y255=4,77,0)*IF(X255=5,777,0)*IF(W255=6,77777,0*(IF(V255=7,0,0)))))</f>
        <v>#REF!</v>
      </c>
      <c r="AJ254" s="461" t="e">
        <f>IF(Y255=1,77,0*(IF(AB254=2,77,0)*IF(AA254=3,17,0)*IF(#REF!=4,77,0)*IF(Y255=5,777,0)*IF(X255=6,77777,0*(IF(W255=7,0,0)))))</f>
        <v>#REF!</v>
      </c>
      <c r="AK254" s="461" t="e">
        <f>IF(X255=1,777,0*(IF(AC254=2,77,0)*IF(AB254=3,17,0)*IF(AA254=4,77,0)*IF(#REF!=5,777,0)*IF(Y255=6,77777,0*(IF(X255=7,0,0)))))</f>
        <v>#REF!</v>
      </c>
      <c r="AL254" s="461" t="e">
        <f>IF($P$4=1,Eurojackpot!B254,0*(IF(AD254=2,77,0)*IF(AC254=3,17,0)*IF(AB254=4,77,0)*IF(AA254=5,777,0)*IF(#REF!=6,77777,0*(IF(Y254=7,0,0)))))</f>
        <v>#REF!</v>
      </c>
    </row>
    <row r="255" spans="1:38" x14ac:dyDescent="0.25">
      <c r="A255" s="44" t="s">
        <v>27</v>
      </c>
      <c r="B255" s="149">
        <f>$B$6</f>
        <v>10</v>
      </c>
      <c r="C255" s="139">
        <f>$C$6</f>
        <v>25</v>
      </c>
      <c r="D255" s="139">
        <f>$D$6</f>
        <v>26</v>
      </c>
      <c r="E255" s="139">
        <f>$E$6</f>
        <v>29</v>
      </c>
      <c r="F255" s="139">
        <f>$F$6</f>
        <v>35</v>
      </c>
      <c r="G255" s="139">
        <f>$G$6</f>
        <v>6</v>
      </c>
      <c r="H255" s="150">
        <f>$H$6</f>
        <v>9</v>
      </c>
      <c r="I255" s="8">
        <f>$I$251</f>
        <v>4</v>
      </c>
      <c r="J255" s="1">
        <f>$J$251</f>
        <v>31</v>
      </c>
      <c r="K255" s="1">
        <f>$K$251</f>
        <v>39</v>
      </c>
      <c r="L255" s="1">
        <f>$L$251</f>
        <v>43</v>
      </c>
      <c r="M255" s="1">
        <f>$M$251</f>
        <v>46</v>
      </c>
      <c r="N255" s="1">
        <f>$N$251</f>
        <v>1</v>
      </c>
      <c r="O255" s="126">
        <f>$O$251</f>
        <v>4</v>
      </c>
      <c r="P255" s="8">
        <f>COUNTIF(I255:N255,10)</f>
        <v>0</v>
      </c>
      <c r="Q255" s="1">
        <f>COUNTIF(I255:N255,25)</f>
        <v>0</v>
      </c>
      <c r="R255" s="1">
        <f>COUNTIF(I255:N255,26)</f>
        <v>0</v>
      </c>
      <c r="S255" s="1">
        <f>COUNTIF(I255:N255,29)</f>
        <v>0</v>
      </c>
      <c r="T255" s="1">
        <f>COUNTIF(I256:N256,37)</f>
        <v>0</v>
      </c>
      <c r="U255" s="1">
        <f>COUNTIF(N255:O255,6)</f>
        <v>0</v>
      </c>
      <c r="V255" s="126">
        <f>COUNTIF(O255:P255,9)</f>
        <v>0</v>
      </c>
      <c r="W255" s="160">
        <f>SUMIF(P255:T255,1)</f>
        <v>0</v>
      </c>
      <c r="X255" s="160">
        <f>SUMIF(U255:V255,1)</f>
        <v>0</v>
      </c>
      <c r="Y255" s="266"/>
      <c r="Z255" s="491"/>
      <c r="AA255" s="483" t="e">
        <f>IF(#REF!=1,5,0*(IF(#REF!=2,77,0)*IF(#REF!=3,17,0)*IF(#REF!=4,77,0)*IF(#REF!=5,777,0)*IF(#REF!=6,77777,0*(IF(#REF!=7,0,0)))))</f>
        <v>#REF!</v>
      </c>
      <c r="AB255" s="461" t="e">
        <f>IF(#REF!=1,17,0*(IF(#REF!=2,77,0)*IF(#REF!=3,17,0)*IF(#REF!=4,77,0)*IF(#REF!=5,777,0)*IF(#REF!=6,77777,0*(IF(#REF!=7,0,0)))))</f>
        <v>#REF!</v>
      </c>
      <c r="AC255" s="461" t="e">
        <f>IF(#REF!=1,77,0*(IF(#REF!=2,77,0)*IF(#REF!=3,17,0)*IF(#REF!=4,77,0)*IF(#REF!=5,777,0)*IF(#REF!=6,77777,0*(IF(#REF!=7,0,0)))))</f>
        <v>#REF!</v>
      </c>
      <c r="AD255" s="461" t="e">
        <f>IF(#REF!=1,777,0*(IF(#REF!=2,77,0)*IF(#REF!=3,17,0)*IF(#REF!=4,77,0)*IF(#REF!=5,777,0)*IF(#REF!=6,77777,0*(IF(#REF!=7,0,0)))))</f>
        <v>#REF!</v>
      </c>
      <c r="AE255" s="461" t="e">
        <f>IF(#REF!=1,7777,0*(IF(#REF!=2,77,0)*IF(#REF!=3,17,0)*IF(#REF!=4,77,0)*IF(#REF!=5,777,0)*IF(#REF!=6,77777,0*(IF(#REF!=7,0,0)))))</f>
        <v>#REF!</v>
      </c>
      <c r="AF255" s="461" t="e">
        <f>IF(#REF!=1,77777,0*(IF(#REF!=2,77,0)*IF(#REF!=3,17,0)*IF(#REF!=4,77,0)*IF(#REF!=5,777,0)*IF(#REF!=6,77777,0*(IF(#REF!=7,0,0)))))</f>
        <v>#REF!</v>
      </c>
      <c r="AG255" s="464" t="e">
        <f>IF(#REF!=1,#REF!,0*(IF(#REF!=2,5,0)*IF(#REF!=3,17,0)*IF(#REF!=4,77,0)*IF(#REF!=5,777,0)*IF(#REF!=6,7777,0*(IF(#REF!=6,77777,0)))))</f>
        <v>#REF!</v>
      </c>
      <c r="AH255" s="461" t="e">
        <f>IF(AA255=1,5,0*(IF(#REF!=2,77,0)*IF(#REF!=3,17,0)*IF(#REF!=4,77,0)*IF(#REF!=5,777,0)*IF(#REF!=6,77777,0*(IF(#REF!=7,0,0)))))</f>
        <v>#REF!</v>
      </c>
      <c r="AI255" s="461" t="e">
        <f>IF(#REF!=1,17,0*(IF(AA255=2,77,0)*IF(#REF!=3,17,0)*IF(#REF!=4,77,0)*IF(#REF!=5,777,0)*IF(#REF!=6,77777,0*(IF(#REF!=7,0,0)))))</f>
        <v>#REF!</v>
      </c>
      <c r="AJ255" s="461" t="e">
        <f>IF(#REF!=1,77,0*(IF(AB255=2,77,0)*IF(AA255=3,17,0)*IF(#REF!=4,77,0)*IF(#REF!=5,777,0)*IF(#REF!=6,77777,0*(IF(#REF!=7,0,0)))))</f>
        <v>#REF!</v>
      </c>
      <c r="AK255" s="461" t="e">
        <f>IF(#REF!=1,777,0*(IF(AC255=2,77,0)*IF(AB255=3,17,0)*IF(AA255=4,77,0)*IF(#REF!=5,777,0)*IF(#REF!=6,77777,0*(IF(#REF!=7,0,0)))))</f>
        <v>#REF!</v>
      </c>
      <c r="AL255" s="461" t="e">
        <f>IF($P$4=1,Eurojackpot!B255,0*(IF(AD255=2,77,0)*IF(AC255=3,17,0)*IF(AB255=4,77,0)*IF(AA255=5,777,0)*IF(#REF!=6,77777,0*(IF(Y255=7,0,0)))))</f>
        <v>#REF!</v>
      </c>
    </row>
    <row r="256" spans="1:38" ht="15.75" thickBot="1" x14ac:dyDescent="0.3">
      <c r="A256" s="44" t="s">
        <v>28</v>
      </c>
      <c r="B256" s="149">
        <f>$B$7</f>
        <v>8</v>
      </c>
      <c r="C256" s="139">
        <f>$C$7</f>
        <v>33</v>
      </c>
      <c r="D256" s="139">
        <f>$D$7</f>
        <v>35</v>
      </c>
      <c r="E256" s="139">
        <f>$E$7</f>
        <v>36</v>
      </c>
      <c r="F256" s="139">
        <f>$F$7</f>
        <v>37</v>
      </c>
      <c r="G256" s="139">
        <f>$G$7</f>
        <v>3</v>
      </c>
      <c r="H256" s="150">
        <f>$H$7</f>
        <v>7</v>
      </c>
      <c r="I256" s="118">
        <f>$I$251</f>
        <v>4</v>
      </c>
      <c r="J256" s="33">
        <f>$J$251</f>
        <v>31</v>
      </c>
      <c r="K256" s="33">
        <f>$K$251</f>
        <v>39</v>
      </c>
      <c r="L256" s="33">
        <f>$L$251</f>
        <v>43</v>
      </c>
      <c r="M256" s="33">
        <f>$M$251</f>
        <v>46</v>
      </c>
      <c r="N256" s="33">
        <f>$N$251</f>
        <v>1</v>
      </c>
      <c r="O256" s="496">
        <f>$O$251</f>
        <v>4</v>
      </c>
      <c r="P256" s="118">
        <f>COUNTIF(I256:N256,8)</f>
        <v>0</v>
      </c>
      <c r="Q256" s="33">
        <f>COUNTIF(I256:N256,33)</f>
        <v>0</v>
      </c>
      <c r="R256" s="33">
        <f>COUNTIF(I256:N256,35)</f>
        <v>0</v>
      </c>
      <c r="S256" s="33">
        <f>COUNTIF(I256:N256,36)</f>
        <v>0</v>
      </c>
      <c r="T256" s="33">
        <v>0</v>
      </c>
      <c r="U256" s="33">
        <f>COUNTIF(N256:O256,3)</f>
        <v>0</v>
      </c>
      <c r="V256" s="496">
        <f>COUNTIF(O256:P256,7)</f>
        <v>0</v>
      </c>
      <c r="W256" s="164">
        <f>SUMIF(P256:T256,1)</f>
        <v>0</v>
      </c>
      <c r="X256" s="164">
        <f>SUMIF(U256:V256,1)</f>
        <v>0</v>
      </c>
      <c r="Y256" s="266"/>
      <c r="Z256" s="491"/>
      <c r="AA256" s="485" t="e">
        <f>IF(#REF!=1,5,0*(IF(#REF!=2,77,0)*IF(#REF!=3,17,0)*IF(#REF!=4,77,0)*IF(#REF!=5,777,0)*IF(#REF!=6,77777,0*(IF(#REF!=7,0,0)))))</f>
        <v>#REF!</v>
      </c>
      <c r="AB256" s="463" t="e">
        <f>IF(#REF!=1,17,0*(IF(#REF!=2,77,0)*IF(#REF!=3,17,0)*IF(#REF!=4,77,0)*IF(#REF!=5,777,0)*IF(#REF!=6,77777,0*(IF(#REF!=7,0,0)))))</f>
        <v>#REF!</v>
      </c>
      <c r="AC256" s="463" t="e">
        <f>IF(#REF!=1,77,0*(IF(#REF!=2,77,0)*IF(#REF!=3,17,0)*IF(#REF!=4,77,0)*IF(#REF!=5,777,0)*IF(#REF!=6,77777,0*(IF(#REF!=7,0,0)))))</f>
        <v>#REF!</v>
      </c>
      <c r="AD256" s="463" t="e">
        <f>IF(#REF!=1,777,0*(IF(#REF!=2,77,0)*IF(#REF!=3,17,0)*IF(#REF!=4,77,0)*IF(#REF!=5,777,0)*IF(#REF!=6,77777,0*(IF(#REF!=7,0,0)))))</f>
        <v>#REF!</v>
      </c>
      <c r="AE256" s="463" t="e">
        <f>IF(#REF!=1,7777,0*(IF(#REF!=2,77,0)*IF(#REF!=3,17,0)*IF(#REF!=4,77,0)*IF(#REF!=5,777,0)*IF(#REF!=6,77777,0*(IF(#REF!=7,0,0)))))</f>
        <v>#REF!</v>
      </c>
      <c r="AF256" s="463" t="e">
        <f>IF(#REF!=1,77777,0*(IF(#REF!=2,77,0)*IF(#REF!=3,17,0)*IF(#REF!=4,77,0)*IF(#REF!=5,777,0)*IF(#REF!=6,77777,0*(IF(#REF!=7,0,0)))))</f>
        <v>#REF!</v>
      </c>
      <c r="AG256" s="465" t="e">
        <f>IF(#REF!=1,#REF!,0*(IF(#REF!=2,5,0)*IF(#REF!=3,17,0)*IF(#REF!=4,77,0)*IF(#REF!=5,777,0)*IF(#REF!=6,7777,0*(IF(#REF!=6,77777,0)))))</f>
        <v>#REF!</v>
      </c>
      <c r="AH256" s="463" t="e">
        <f>IF(AA256=1,5,0*(IF(#REF!=2,77,0)*IF(#REF!=3,17,0)*IF(#REF!=4,77,0)*IF(#REF!=5,777,0)*IF(#REF!=6,77777,0*(IF(#REF!=7,0,0)))))</f>
        <v>#REF!</v>
      </c>
      <c r="AI256" s="463" t="e">
        <f>IF(#REF!=1,17,0*(IF(AA256=2,77,0)*IF(#REF!=3,17,0)*IF(#REF!=4,77,0)*IF(#REF!=5,777,0)*IF(#REF!=6,77777,0*(IF(#REF!=7,0,0)))))</f>
        <v>#REF!</v>
      </c>
      <c r="AJ256" s="463" t="e">
        <f>IF(#REF!=1,77,0*(IF(AB256=2,77,0)*IF(AA256=3,17,0)*IF(#REF!=4,77,0)*IF(#REF!=5,777,0)*IF(#REF!=6,77777,0*(IF(#REF!=7,0,0)))))</f>
        <v>#REF!</v>
      </c>
      <c r="AK256" s="463" t="e">
        <f>IF(#REF!=1,777,0*(IF(AC256=2,77,0)*IF(AB256=3,17,0)*IF(AA256=4,77,0)*IF(#REF!=5,777,0)*IF(#REF!=6,77777,0*(IF(#REF!=7,0,0)))))</f>
        <v>#REF!</v>
      </c>
      <c r="AL256" s="461" t="e">
        <f>IF($P$4=1,Eurojackpot!B256,0*(IF(AD256=2,77,0)*IF(AC256=3,17,0)*IF(AB256=4,77,0)*IF(AA256=5,777,0)*IF(#REF!=6,77777,0*(IF(Y256=7,0,0)))))</f>
        <v>#REF!</v>
      </c>
    </row>
    <row r="257" spans="1:38" ht="15.75" thickBot="1" x14ac:dyDescent="0.3">
      <c r="A257" s="82">
        <v>44428</v>
      </c>
      <c r="B257" s="361" t="s">
        <v>0</v>
      </c>
      <c r="C257" s="340"/>
      <c r="D257" s="340"/>
      <c r="E257" s="340"/>
      <c r="F257" s="340"/>
      <c r="G257" s="340"/>
      <c r="H257" s="346"/>
      <c r="I257" s="361" t="s">
        <v>1</v>
      </c>
      <c r="J257" s="340"/>
      <c r="K257" s="340"/>
      <c r="L257" s="340"/>
      <c r="M257" s="340"/>
      <c r="N257" s="340"/>
      <c r="O257" s="346"/>
      <c r="P257" s="361" t="s">
        <v>2</v>
      </c>
      <c r="Q257" s="340"/>
      <c r="R257" s="340"/>
      <c r="S257" s="340"/>
      <c r="T257" s="340"/>
      <c r="U257" s="340"/>
      <c r="V257" s="340"/>
      <c r="W257" s="456" t="s">
        <v>9</v>
      </c>
      <c r="X257" s="454" t="s">
        <v>3</v>
      </c>
      <c r="Y257" s="266"/>
      <c r="Z257" s="491"/>
      <c r="AA257" s="482" t="s">
        <v>166</v>
      </c>
      <c r="AB257" s="460" t="s">
        <v>167</v>
      </c>
      <c r="AC257" s="460" t="s">
        <v>168</v>
      </c>
      <c r="AD257" s="460" t="s">
        <v>169</v>
      </c>
      <c r="AE257" s="460" t="s">
        <v>170</v>
      </c>
      <c r="AF257" s="460" t="s">
        <v>171</v>
      </c>
      <c r="AG257" s="460" t="s">
        <v>172</v>
      </c>
      <c r="AH257" s="460" t="s">
        <v>173</v>
      </c>
      <c r="AI257" s="460" t="s">
        <v>174</v>
      </c>
      <c r="AJ257" s="460" t="s">
        <v>175</v>
      </c>
      <c r="AK257" s="460" t="s">
        <v>176</v>
      </c>
      <c r="AL257" s="460" t="s">
        <v>177</v>
      </c>
    </row>
    <row r="258" spans="1:38" x14ac:dyDescent="0.25">
      <c r="A258" s="44" t="s">
        <v>23</v>
      </c>
      <c r="B258" s="146">
        <f>$B$2</f>
        <v>3</v>
      </c>
      <c r="C258" s="147">
        <f>$C$2</f>
        <v>6</v>
      </c>
      <c r="D258" s="147">
        <f>$D$2</f>
        <v>15</v>
      </c>
      <c r="E258" s="147">
        <f>$E$2</f>
        <v>20</v>
      </c>
      <c r="F258" s="147">
        <f>$F$2</f>
        <v>22</v>
      </c>
      <c r="G258" s="147">
        <f>$G$2</f>
        <v>4</v>
      </c>
      <c r="H258" s="148">
        <f>$H$2</f>
        <v>8</v>
      </c>
      <c r="I258" s="481">
        <v>8</v>
      </c>
      <c r="J258" s="3">
        <v>31</v>
      </c>
      <c r="K258" s="3">
        <v>34</v>
      </c>
      <c r="L258" s="3">
        <v>36</v>
      </c>
      <c r="M258" s="3">
        <v>45</v>
      </c>
      <c r="N258" s="3">
        <v>8</v>
      </c>
      <c r="O258" s="480">
        <v>10</v>
      </c>
      <c r="P258" s="291">
        <f>COUNTIF(I258:N258,3)</f>
        <v>0</v>
      </c>
      <c r="Q258" s="292">
        <f>COUNTIF(I258:N258,6)</f>
        <v>0</v>
      </c>
      <c r="R258" s="292">
        <f>COUNTIF(I258:N258,15)</f>
        <v>0</v>
      </c>
      <c r="S258" s="292">
        <f>COUNTIF(I258:N258,20)</f>
        <v>0</v>
      </c>
      <c r="T258" s="292">
        <f>COUNTIF(I258:N258,22)</f>
        <v>0</v>
      </c>
      <c r="U258" s="292">
        <f>COUNTIF(N258:O258,4)</f>
        <v>0</v>
      </c>
      <c r="V258" s="142">
        <f>COUNTIF(O258:P258,8)</f>
        <v>0</v>
      </c>
      <c r="W258" s="455">
        <f>SUMIF(P258:T258,1)</f>
        <v>0</v>
      </c>
      <c r="X258" s="455">
        <f>SUMIF(U258:V258,1)</f>
        <v>0</v>
      </c>
      <c r="Y258" s="266"/>
      <c r="Z258" s="491"/>
      <c r="AA258" s="483">
        <f>IF(T257=1,5,0*(IF(S257=2,77,0)*IF(R257=3,17,0)*IF(Q257=4,77,0)*IF(P257=5,777,0)*IF(O257=6,77777,0*(IF(N257=7,0,0)))))</f>
        <v>0</v>
      </c>
      <c r="AB258" s="461">
        <f>IF(S258=1,17,0*(IF(T258=2,77,0)*IF(S258=3,17,0)*IF(R258=4,77,0)*IF(Q258=5,777,0)*IF(P258=6,77777,0*(IF(O258=7,0,0)))))</f>
        <v>0</v>
      </c>
      <c r="AC258" s="461">
        <f>IF(R258=1,77,0*(IF(U258=2,77,0)*IF(T258=3,17,0)*IF(S258=4,77,0)*IF(R258=5,777,0)*IF(Q258=6,77777,0*(IF(P258=7,0,0)))))</f>
        <v>0</v>
      </c>
      <c r="AD258" s="461">
        <f>IF(Q258=1,777,0*(IF(V258=2,77,0)*IF(U258=3,17,0)*IF(T258=4,77,0)*IF(S258=5,777,0)*IF(R258=6,77777,0*(IF(Q258=7,0,0)))))</f>
        <v>0</v>
      </c>
      <c r="AE258" s="461">
        <f>IF(P258=1,7777,0*(IF(W258=2,77,0)*IF(V258=3,17,0)*IF(U258=4,77,0)*IF(T258=5,777,0)*IF(S258=6,77777,0*(IF(R258=7,0,0)))))</f>
        <v>0</v>
      </c>
      <c r="AF258" s="461">
        <f>IF(O258=1,77777,0*(IF(X258=2,77,0)*IF(W258=3,17,0)*IF(V258=4,77,0)*IF(U258=5,777,0)*IF(T258=6,77777,0*(IF(S258=7,0,0)))))</f>
        <v>0</v>
      </c>
      <c r="AG258" s="464">
        <f>IF(N258=1,Y258,0*(IF(T258=2,5,0)*IF(S258=3,17,0)*IF(R258=4,77,0)*IF(Q258=5,777,0)*IF(P258=6,7777,0*(IF(O258=6,77777,0)))))</f>
        <v>0</v>
      </c>
      <c r="AH258" s="461" t="e">
        <f>IF(AA259=1,5,0*(IF(#REF!=2,77,0)*IF(Y258=3,17,0)*IF(X258=4,77,0)*IF(W258=5,777,0)*IF(V258=6,77777,0*(IF(U258=7,0,0)))))</f>
        <v>#REF!</v>
      </c>
      <c r="AI258" s="461" t="e">
        <f>IF(#REF!=1,17,0*(IF(AA259=2,77,0)*IF(#REF!=3,17,0)*IF(Y258=4,77,0)*IF(X258=5,777,0)*IF(W258=6,77777,0*(IF(V258=7,0,0)))))</f>
        <v>#REF!</v>
      </c>
      <c r="AJ258" s="461" t="e">
        <f>IF(Y258=1,77,0*(IF(AB258=2,77,0)*IF(AA259=3,17,0)*IF(#REF!=4,77,0)*IF(Y258=5,777,0)*IF(X258=6,77777,0*(IF(W258=7,0,0)))))</f>
        <v>#REF!</v>
      </c>
      <c r="AK258" s="461" t="e">
        <f>IF(X258=1,777,0*(IF(AC258=2,77,0)*IF(AB258=3,17,0)*IF(AA259=4,77,0)*IF(#REF!=5,777,0)*IF(Y258=6,77777,0*(IF(X258=7,0,0)))))</f>
        <v>#REF!</v>
      </c>
      <c r="AL258" s="461" t="e">
        <f>IF($P$4=1,Eurojackpot!B258,0*(IF(AD258=2,77,0)*IF(AC258=3,17,0)*IF(AB258=4,77,0)*IF(AA259=5,777,0)*IF(#REF!=6,77777,0*(IF(Y258=7,0,0)))))</f>
        <v>#REF!</v>
      </c>
    </row>
    <row r="259" spans="1:38" x14ac:dyDescent="0.25">
      <c r="A259" s="44" t="s">
        <v>24</v>
      </c>
      <c r="B259" s="149">
        <f>$B$3</f>
        <v>15</v>
      </c>
      <c r="C259" s="139">
        <f>$C$3</f>
        <v>17</v>
      </c>
      <c r="D259" s="139">
        <f>$D$3</f>
        <v>27</v>
      </c>
      <c r="E259" s="139">
        <f>$E$3</f>
        <v>33</v>
      </c>
      <c r="F259" s="139">
        <f>$F$3</f>
        <v>50</v>
      </c>
      <c r="G259" s="139">
        <f>$G$3</f>
        <v>1</v>
      </c>
      <c r="H259" s="150">
        <f>$H$3</f>
        <v>2</v>
      </c>
      <c r="I259" s="8">
        <f>$I$258</f>
        <v>8</v>
      </c>
      <c r="J259" s="1">
        <f>$J$258</f>
        <v>31</v>
      </c>
      <c r="K259" s="1">
        <f>$K$258</f>
        <v>34</v>
      </c>
      <c r="L259" s="1">
        <f>$L$258</f>
        <v>36</v>
      </c>
      <c r="M259" s="1">
        <f>$M$258</f>
        <v>45</v>
      </c>
      <c r="N259" s="1">
        <f>$N$258</f>
        <v>8</v>
      </c>
      <c r="O259" s="126">
        <f>$O$258</f>
        <v>10</v>
      </c>
      <c r="P259" s="8">
        <f>COUNTIF(I259:N259,15)</f>
        <v>0</v>
      </c>
      <c r="Q259" s="1">
        <f>COUNTIF(I259:N259,17)</f>
        <v>0</v>
      </c>
      <c r="R259" s="1">
        <f>COUNTIF(I259:N259,27)</f>
        <v>0</v>
      </c>
      <c r="S259" s="1">
        <f>COUNTIF(I259:N259,33)</f>
        <v>0</v>
      </c>
      <c r="T259" s="1">
        <f>COUNTIF(I259:N259,50)</f>
        <v>0</v>
      </c>
      <c r="U259" s="1">
        <f>COUNTIF(N259:O259,1)</f>
        <v>0</v>
      </c>
      <c r="V259" s="126">
        <f>COUNTIF(O259:P259,2)</f>
        <v>0</v>
      </c>
      <c r="W259" s="160">
        <f>SUMIF(P259:T259,1)</f>
        <v>0</v>
      </c>
      <c r="X259" s="160">
        <f>SUMIF(U259:V259,1)</f>
        <v>0</v>
      </c>
      <c r="Y259" s="266"/>
      <c r="Z259" s="491"/>
      <c r="AA259" s="483">
        <f>IF(T258=1,5,0*(IF(S258=2,77,0)*IF(R258=3,17,0)*IF(Q258=4,77,0)*IF(P258=5,777,0)*IF(O258=6,77777,0*(IF(N258=7,0,0)))))</f>
        <v>0</v>
      </c>
      <c r="AB259" s="461">
        <f t="shared" ref="AB259" si="327">IF(U258=1,5,0*(IF(T258=2,77,0)*IF(S258=3,17,0)*IF(R258=4,77,0)*IF(Q258=5,777,0)*IF(P258=6,77777,0*(IF(O258=7,0,0)))))</f>
        <v>0</v>
      </c>
      <c r="AC259" s="461">
        <f t="shared" ref="AC259" si="328">IF(V258=1,5,0*(IF(U258=2,77,0)*IF(T258=3,17,0)*IF(S258=4,77,0)*IF(R258=5,777,0)*IF(Q258=6,77777,0*(IF(P258=7,0,0)))))</f>
        <v>0</v>
      </c>
      <c r="AD259" s="461">
        <f t="shared" ref="AD259" si="329">IF(W258=1,5,0*(IF(V258=2,77,0)*IF(U258=3,17,0)*IF(T258=4,77,0)*IF(S258=5,777,0)*IF(R258=6,77777,0*(IF(Q258=7,0,0)))))</f>
        <v>0</v>
      </c>
      <c r="AE259" s="461">
        <f t="shared" ref="AE259" si="330">IF(X258=1,5,0*(IF(W258=2,77,0)*IF(V258=3,17,0)*IF(U258=4,77,0)*IF(T258=5,777,0)*IF(S258=6,77777,0*(IF(R258=7,0,0)))))</f>
        <v>0</v>
      </c>
      <c r="AF259" s="461">
        <f t="shared" ref="AF259" si="331">IF(Y258=1,5,0*(IF(X258=2,77,0)*IF(W258=3,17,0)*IF(V258=4,77,0)*IF(U258=5,777,0)*IF(T258=6,77777,0*(IF(S258=7,0,0)))))</f>
        <v>0</v>
      </c>
      <c r="AG259" s="461">
        <f t="shared" ref="AG259" si="332">IF(Z258=1,5,0*(IF(Y258=2,77,0)*IF(X258=3,17,0)*IF(W258=4,77,0)*IF(V258=5,777,0)*IF(U258=6,77777,0*(IF(T258=7,0,0)))))</f>
        <v>0</v>
      </c>
      <c r="AH259" s="461">
        <f t="shared" ref="AH259" si="333">IF(AA258=1,5,0*(IF(Z258=2,77,0)*IF(Y258=3,17,0)*IF(X258=4,77,0)*IF(W258=5,777,0)*IF(V258=6,77777,0*(IF(U258=7,0,0)))))</f>
        <v>0</v>
      </c>
      <c r="AI259" s="461">
        <f t="shared" ref="AI259" si="334">IF(AB258=1,5,0*(IF(AA258=2,77,0)*IF(Z258=3,17,0)*IF(Y258=4,77,0)*IF(X258=5,777,0)*IF(W258=6,77777,0*(IF(V258=7,0,0)))))</f>
        <v>0</v>
      </c>
      <c r="AJ259" s="461">
        <f t="shared" ref="AJ259" si="335">IF(AC258=1,5,0*(IF(AB258=2,77,0)*IF(AA258=3,17,0)*IF(Z258=4,77,0)*IF(Y258=5,777,0)*IF(X258=6,77777,0*(IF(W258=7,0,0)))))</f>
        <v>0</v>
      </c>
      <c r="AK259" s="461">
        <f t="shared" ref="AK259" si="336">IF(AD258=1,5,0*(IF(AC258=2,77,0)*IF(AB258=3,17,0)*IF(AA258=4,77,0)*IF(Z258=5,777,0)*IF(Y258=6,77777,0*(IF(X258=7,0,0)))))</f>
        <v>0</v>
      </c>
      <c r="AL259" s="461">
        <f t="shared" ref="AL259" si="337">IF(AE258=1,5,0*(IF(AD258=2,77,0)*IF(AC258=3,17,0)*IF(AB258=4,77,0)*IF(AA258=5,777,0)*IF(Z258=6,77777,0*(IF(Y258=7,0,0)))))</f>
        <v>0</v>
      </c>
    </row>
    <row r="260" spans="1:38" x14ac:dyDescent="0.25">
      <c r="A260" s="44" t="s">
        <v>25</v>
      </c>
      <c r="B260" s="149">
        <f>$B$4</f>
        <v>7</v>
      </c>
      <c r="C260" s="139">
        <f>$C$4</f>
        <v>8</v>
      </c>
      <c r="D260" s="139">
        <f>$D$4</f>
        <v>28</v>
      </c>
      <c r="E260" s="139">
        <f>$E$4</f>
        <v>34</v>
      </c>
      <c r="F260" s="139">
        <f>$F$4</f>
        <v>39</v>
      </c>
      <c r="G260" s="139">
        <f>$G$4</f>
        <v>4</v>
      </c>
      <c r="H260" s="150">
        <f>$H$4</f>
        <v>10</v>
      </c>
      <c r="I260" s="8">
        <f>$I$258</f>
        <v>8</v>
      </c>
      <c r="J260" s="1">
        <f>$J$258</f>
        <v>31</v>
      </c>
      <c r="K260" s="1">
        <f>$K$258</f>
        <v>34</v>
      </c>
      <c r="L260" s="1">
        <f>$L$258</f>
        <v>36</v>
      </c>
      <c r="M260" s="1">
        <f>$M$258</f>
        <v>45</v>
      </c>
      <c r="N260" s="1">
        <f>$N$258</f>
        <v>8</v>
      </c>
      <c r="O260" s="126">
        <f>$O$258</f>
        <v>10</v>
      </c>
      <c r="P260" s="8">
        <f>COUNTIF(I260:N260,7)</f>
        <v>0</v>
      </c>
      <c r="Q260" s="1">
        <f t="shared" ref="Q260" si="338">COUNTIF(I260:N260,8)</f>
        <v>2</v>
      </c>
      <c r="R260" s="1">
        <f>COUNTIF(I260:N260,28)</f>
        <v>0</v>
      </c>
      <c r="S260" s="1">
        <f>COUNTIF(I260:N260,34)</f>
        <v>1</v>
      </c>
      <c r="T260" s="1">
        <f>COUNTIF(I260:N260,39)</f>
        <v>0</v>
      </c>
      <c r="U260" s="1">
        <f t="shared" ref="U260:U261" si="339">COUNTIF(N260:O260,4)</f>
        <v>0</v>
      </c>
      <c r="V260" s="126">
        <f>COUNTIF(O260:P260,10)</f>
        <v>1</v>
      </c>
      <c r="W260" s="160">
        <f>SUMIF(P260:T260,1)</f>
        <v>1</v>
      </c>
      <c r="X260" s="160">
        <f>SUMIF(U260:V260,1)</f>
        <v>1</v>
      </c>
      <c r="Y260" s="266"/>
      <c r="Z260" s="491"/>
      <c r="AA260" s="483">
        <f>IF(T260=1,5,0*(IF(S260=2,77,0)*IF(R260=3,17,0)*IF(Q260=4,77,0)*IF(P260=5,777,0)*IF(O260=6,77777,0*(IF(N260=7,0,0)))))</f>
        <v>0</v>
      </c>
      <c r="AB260" s="461">
        <f>IF(S260=1,17,0*(IF(T260=2,77,0)*IF(S260=3,17,0)*IF(R260=4,77,0)*IF(Q260=5,777,0)*IF(P260=6,77777,0*(IF(O260=7,0,0)))))</f>
        <v>17</v>
      </c>
      <c r="AC260" s="461">
        <f>IF(R260=1,77,0*(IF(U260=2,77,0)*IF(T260=3,17,0)*IF(S260=4,77,0)*IF(R260=5,777,0)*IF(Q260=6,77777,0*(IF(P260=7,0,0)))))</f>
        <v>0</v>
      </c>
      <c r="AD260" s="461">
        <f>IF(Q260=1,777,0*(IF(V260=2,77,0)*IF(U260=3,17,0)*IF(T260=4,77,0)*IF(S260=5,777,0)*IF(R260=6,77777,0*(IF(Q260=7,0,0)))))</f>
        <v>0</v>
      </c>
      <c r="AE260" s="461">
        <f>IF(P260=1,7777,0*(IF(W260=2,77,0)*IF(V260=3,17,0)*IF(U260=4,77,0)*IF(T260=5,777,0)*IF(S260=6,77777,0*(IF(R260=7,0,0)))))</f>
        <v>0</v>
      </c>
      <c r="AF260" s="461">
        <f>IF(O260=1,77777,0*(IF(X260=2,77,0)*IF(W260=3,17,0)*IF(V260=4,77,0)*IF(U260=5,777,0)*IF(T260=6,77777,0*(IF(S260=7,0,0)))))</f>
        <v>0</v>
      </c>
      <c r="AG260" s="464">
        <f>IF(N260=1,Y260,0*(IF(T260=2,5,0)*IF(S260=3,17,0)*IF(R260=4,77,0)*IF(Q260=5,777,0)*IF(P260=6,7777,0*(IF(O260=6,77777,0)))))</f>
        <v>0</v>
      </c>
      <c r="AH260" s="461" t="e">
        <f>IF(AA260=1,5,0*(IF(#REF!=2,77,0)*IF(Y260=3,17,0)*IF(X260=4,77,0)*IF(W260=5,777,0)*IF(V260=6,77777,0*(IF(U260=7,0,0)))))</f>
        <v>#REF!</v>
      </c>
      <c r="AI260" s="461" t="e">
        <f>IF(#REF!=1,17,0*(IF(AA260=2,77,0)*IF(#REF!=3,17,0)*IF(Y260=4,77,0)*IF(X260=5,777,0)*IF(W260=6,77777,0*(IF(V260=7,0,0)))))</f>
        <v>#REF!</v>
      </c>
      <c r="AJ260" s="461" t="e">
        <f>IF(Y260=1,77,0*(IF(AB260=2,77,0)*IF(AA260=3,17,0)*IF(#REF!=4,77,0)*IF(Y260=5,777,0)*IF(X260=6,77777,0*(IF(W260=7,0,0)))))</f>
        <v>#REF!</v>
      </c>
      <c r="AK260" s="461">
        <f>IF(X260=1,777,0*(IF(AC260=2,77,0)*IF(AB260=3,17,0)*IF(AA260=4,77,0)*IF(#REF!=5,777,0)*IF(Y260=6,77777,0*(IF(X260=7,0,0)))))</f>
        <v>777</v>
      </c>
      <c r="AL260" s="461" t="e">
        <f>IF($P$4=1,Eurojackpot!B260,0*(IF(AD260=2,77,0)*IF(AC260=3,17,0)*IF(AB260=4,77,0)*IF(AA260=5,777,0)*IF(#REF!=6,77777,0*(IF(Y260=7,0,0)))))</f>
        <v>#REF!</v>
      </c>
    </row>
    <row r="261" spans="1:38" x14ac:dyDescent="0.25">
      <c r="A261" s="44" t="s">
        <v>26</v>
      </c>
      <c r="B261" s="149">
        <f>$B$5</f>
        <v>1</v>
      </c>
      <c r="C261" s="139">
        <f>$C$5</f>
        <v>6</v>
      </c>
      <c r="D261" s="139">
        <f>$D$5</f>
        <v>19</v>
      </c>
      <c r="E261" s="139">
        <f>$E$5</f>
        <v>38</v>
      </c>
      <c r="F261" s="139">
        <f>$F$5</f>
        <v>40</v>
      </c>
      <c r="G261" s="139">
        <f>$G$5</f>
        <v>4</v>
      </c>
      <c r="H261" s="150">
        <f>$H$5</f>
        <v>5</v>
      </c>
      <c r="I261" s="8">
        <f>$I$258</f>
        <v>8</v>
      </c>
      <c r="J261" s="1">
        <f>$J$258</f>
        <v>31</v>
      </c>
      <c r="K261" s="1">
        <f>$K$258</f>
        <v>34</v>
      </c>
      <c r="L261" s="1">
        <f>$L$258</f>
        <v>36</v>
      </c>
      <c r="M261" s="1">
        <f>$M$258</f>
        <v>45</v>
      </c>
      <c r="N261" s="1">
        <f>$N$258</f>
        <v>8</v>
      </c>
      <c r="O261" s="126">
        <f>$O$258</f>
        <v>10</v>
      </c>
      <c r="P261" s="8">
        <f>COUNTIF(I261:N261,1)</f>
        <v>0</v>
      </c>
      <c r="Q261" s="1">
        <f>COUNTIF(I261:N261,6)</f>
        <v>0</v>
      </c>
      <c r="R261" s="1">
        <f>COUNTIF(I261:N261,19)</f>
        <v>0</v>
      </c>
      <c r="S261" s="1">
        <f>COUNTIF(I261:N261,38)</f>
        <v>0</v>
      </c>
      <c r="T261" s="1">
        <f>COUNTIF(I262:N262,35)</f>
        <v>0</v>
      </c>
      <c r="U261" s="1">
        <f t="shared" si="339"/>
        <v>0</v>
      </c>
      <c r="V261" s="126">
        <f>COUNTIF(O261:P261,5)</f>
        <v>0</v>
      </c>
      <c r="W261" s="160">
        <f>SUMIF(P261:T261,1)</f>
        <v>0</v>
      </c>
      <c r="X261" s="160">
        <f>SUMIF(U261:V261,1)</f>
        <v>0</v>
      </c>
      <c r="Y261" s="266"/>
      <c r="Z261" s="491"/>
      <c r="AA261" s="483">
        <f>IF(T262=1,5,0*(IF(S262=2,77,0)*IF(R262=3,17,0)*IF(Q262=4,77,0)*IF(P262=5,777,0)*IF(O262=6,77777,0*(IF(N262=7,0,0)))))</f>
        <v>0</v>
      </c>
      <c r="AB261" s="461">
        <f>IF(S262=1,17,0*(IF(T262=2,77,0)*IF(S262=3,17,0)*IF(R262=4,77,0)*IF(Q262=5,777,0)*IF(P262=6,77777,0*(IF(O262=7,0,0)))))</f>
        <v>0</v>
      </c>
      <c r="AC261" s="461">
        <f>IF(R262=1,77,0*(IF(U262=2,77,0)*IF(T262=3,17,0)*IF(S262=4,77,0)*IF(R262=5,777,0)*IF(Q262=6,77777,0*(IF(P262=7,0,0)))))</f>
        <v>0</v>
      </c>
      <c r="AD261" s="461">
        <f>IF(Q262=1,777,0*(IF(V262=2,77,0)*IF(U262=3,17,0)*IF(T262=4,77,0)*IF(S262=5,777,0)*IF(R262=6,77777,0*(IF(Q262=7,0,0)))))</f>
        <v>0</v>
      </c>
      <c r="AE261" s="461">
        <f>IF(P262=1,7777,0*(IF(W262=2,77,0)*IF(V262=3,17,0)*IF(U262=4,77,0)*IF(T262=5,777,0)*IF(S262=6,77777,0*(IF(R262=7,0,0)))))</f>
        <v>0</v>
      </c>
      <c r="AF261" s="461">
        <f>IF(O262=1,77777,0*(IF(X262=2,77,0)*IF(W262=3,17,0)*IF(V262=4,77,0)*IF(U262=5,777,0)*IF(T262=6,77777,0*(IF(S262=7,0,0)))))</f>
        <v>0</v>
      </c>
      <c r="AG261" s="464">
        <f>IF(N262=1,Y262,0*(IF(T262=2,5,0)*IF(S262=3,17,0)*IF(R262=4,77,0)*IF(Q262=5,777,0)*IF(P262=6,7777,0*(IF(O262=6,77777,0)))))</f>
        <v>0</v>
      </c>
      <c r="AH261" s="461" t="e">
        <f>IF(AA261=1,5,0*(IF(#REF!=2,77,0)*IF(Y262=3,17,0)*IF(X262=4,77,0)*IF(W262=5,777,0)*IF(V262=6,77777,0*(IF(U262=7,0,0)))))</f>
        <v>#REF!</v>
      </c>
      <c r="AI261" s="461" t="e">
        <f>IF(#REF!=1,17,0*(IF(AA261=2,77,0)*IF(#REF!=3,17,0)*IF(Y262=4,77,0)*IF(X262=5,777,0)*IF(W262=6,77777,0*(IF(V262=7,0,0)))))</f>
        <v>#REF!</v>
      </c>
      <c r="AJ261" s="461" t="e">
        <f>IF(Y262=1,77,0*(IF(AB261=2,77,0)*IF(AA261=3,17,0)*IF(#REF!=4,77,0)*IF(Y262=5,777,0)*IF(X262=6,77777,0*(IF(W262=7,0,0)))))</f>
        <v>#REF!</v>
      </c>
      <c r="AK261" s="461" t="e">
        <f>IF(X262=1,777,0*(IF(AC261=2,77,0)*IF(AB261=3,17,0)*IF(AA261=4,77,0)*IF(#REF!=5,777,0)*IF(Y262=6,77777,0*(IF(X262=7,0,0)))))</f>
        <v>#REF!</v>
      </c>
      <c r="AL261" s="461" t="e">
        <f>IF($P$4=1,Eurojackpot!B261,0*(IF(AD261=2,77,0)*IF(AC261=3,17,0)*IF(AB261=4,77,0)*IF(AA261=5,777,0)*IF(#REF!=6,77777,0*(IF(Y261=7,0,0)))))</f>
        <v>#REF!</v>
      </c>
    </row>
    <row r="262" spans="1:38" x14ac:dyDescent="0.25">
      <c r="A262" s="44" t="s">
        <v>27</v>
      </c>
      <c r="B262" s="149">
        <f>$B$6</f>
        <v>10</v>
      </c>
      <c r="C262" s="139">
        <f>$C$6</f>
        <v>25</v>
      </c>
      <c r="D262" s="139">
        <f>$D$6</f>
        <v>26</v>
      </c>
      <c r="E262" s="139">
        <f>$E$6</f>
        <v>29</v>
      </c>
      <c r="F262" s="139">
        <f>$F$6</f>
        <v>35</v>
      </c>
      <c r="G262" s="139">
        <f>$G$6</f>
        <v>6</v>
      </c>
      <c r="H262" s="150">
        <f>$H$6</f>
        <v>9</v>
      </c>
      <c r="I262" s="8">
        <f>$I$258</f>
        <v>8</v>
      </c>
      <c r="J262" s="1">
        <f>$J$258</f>
        <v>31</v>
      </c>
      <c r="K262" s="1">
        <f>$K$258</f>
        <v>34</v>
      </c>
      <c r="L262" s="1">
        <f>$L$258</f>
        <v>36</v>
      </c>
      <c r="M262" s="1">
        <f>$M$258</f>
        <v>45</v>
      </c>
      <c r="N262" s="1">
        <f>$N$258</f>
        <v>8</v>
      </c>
      <c r="O262" s="126">
        <f>$O$258</f>
        <v>10</v>
      </c>
      <c r="P262" s="8">
        <f>COUNTIF(I262:N262,10)</f>
        <v>0</v>
      </c>
      <c r="Q262" s="1">
        <f>COUNTIF(I262:N262,25)</f>
        <v>0</v>
      </c>
      <c r="R262" s="1">
        <f>COUNTIF(I262:N262,26)</f>
        <v>0</v>
      </c>
      <c r="S262" s="1">
        <f>COUNTIF(I262:N262,29)</f>
        <v>0</v>
      </c>
      <c r="T262" s="1">
        <f>COUNTIF(I263:N263,37)</f>
        <v>0</v>
      </c>
      <c r="U262" s="1">
        <f>COUNTIF(N262:O262,6)</f>
        <v>0</v>
      </c>
      <c r="V262" s="126">
        <f>COUNTIF(O262:P262,9)</f>
        <v>0</v>
      </c>
      <c r="W262" s="160">
        <f>SUMIF(P262:T262,1)</f>
        <v>0</v>
      </c>
      <c r="X262" s="160">
        <f>SUMIF(U262:V262,1)</f>
        <v>0</v>
      </c>
      <c r="Y262" s="266"/>
      <c r="Z262" s="491"/>
      <c r="AA262" s="483" t="e">
        <f>IF(#REF!=1,5,0*(IF(#REF!=2,77,0)*IF(#REF!=3,17,0)*IF(#REF!=4,77,0)*IF(#REF!=5,777,0)*IF(#REF!=6,77777,0*(IF(#REF!=7,0,0)))))</f>
        <v>#REF!</v>
      </c>
      <c r="AB262" s="461" t="e">
        <f>IF(#REF!=1,17,0*(IF(#REF!=2,77,0)*IF(#REF!=3,17,0)*IF(#REF!=4,77,0)*IF(#REF!=5,777,0)*IF(#REF!=6,77777,0*(IF(#REF!=7,0,0)))))</f>
        <v>#REF!</v>
      </c>
      <c r="AC262" s="461" t="e">
        <f>IF(#REF!=1,77,0*(IF(#REF!=2,77,0)*IF(#REF!=3,17,0)*IF(#REF!=4,77,0)*IF(#REF!=5,777,0)*IF(#REF!=6,77777,0*(IF(#REF!=7,0,0)))))</f>
        <v>#REF!</v>
      </c>
      <c r="AD262" s="461" t="e">
        <f>IF(#REF!=1,777,0*(IF(#REF!=2,77,0)*IF(#REF!=3,17,0)*IF(#REF!=4,77,0)*IF(#REF!=5,777,0)*IF(#REF!=6,77777,0*(IF(#REF!=7,0,0)))))</f>
        <v>#REF!</v>
      </c>
      <c r="AE262" s="461" t="e">
        <f>IF(#REF!=1,7777,0*(IF(#REF!=2,77,0)*IF(#REF!=3,17,0)*IF(#REF!=4,77,0)*IF(#REF!=5,777,0)*IF(#REF!=6,77777,0*(IF(#REF!=7,0,0)))))</f>
        <v>#REF!</v>
      </c>
      <c r="AF262" s="461" t="e">
        <f>IF(#REF!=1,77777,0*(IF(#REF!=2,77,0)*IF(#REF!=3,17,0)*IF(#REF!=4,77,0)*IF(#REF!=5,777,0)*IF(#REF!=6,77777,0*(IF(#REF!=7,0,0)))))</f>
        <v>#REF!</v>
      </c>
      <c r="AG262" s="464" t="e">
        <f>IF(#REF!=1,#REF!,0*(IF(#REF!=2,5,0)*IF(#REF!=3,17,0)*IF(#REF!=4,77,0)*IF(#REF!=5,777,0)*IF(#REF!=6,7777,0*(IF(#REF!=6,77777,0)))))</f>
        <v>#REF!</v>
      </c>
      <c r="AH262" s="461" t="e">
        <f>IF(AA262=1,5,0*(IF(#REF!=2,77,0)*IF(#REF!=3,17,0)*IF(#REF!=4,77,0)*IF(#REF!=5,777,0)*IF(#REF!=6,77777,0*(IF(#REF!=7,0,0)))))</f>
        <v>#REF!</v>
      </c>
      <c r="AI262" s="461" t="e">
        <f>IF(#REF!=1,17,0*(IF(AA262=2,77,0)*IF(#REF!=3,17,0)*IF(#REF!=4,77,0)*IF(#REF!=5,777,0)*IF(#REF!=6,77777,0*(IF(#REF!=7,0,0)))))</f>
        <v>#REF!</v>
      </c>
      <c r="AJ262" s="461" t="e">
        <f>IF(#REF!=1,77,0*(IF(AB262=2,77,0)*IF(AA262=3,17,0)*IF(#REF!=4,77,0)*IF(#REF!=5,777,0)*IF(#REF!=6,77777,0*(IF(#REF!=7,0,0)))))</f>
        <v>#REF!</v>
      </c>
      <c r="AK262" s="461" t="e">
        <f>IF(#REF!=1,777,0*(IF(AC262=2,77,0)*IF(AB262=3,17,0)*IF(AA262=4,77,0)*IF(#REF!=5,777,0)*IF(#REF!=6,77777,0*(IF(#REF!=7,0,0)))))</f>
        <v>#REF!</v>
      </c>
      <c r="AL262" s="461" t="e">
        <f>IF($P$4=1,Eurojackpot!B262,0*(IF(AD262=2,77,0)*IF(AC262=3,17,0)*IF(AB262=4,77,0)*IF(AA262=5,777,0)*IF(#REF!=6,77777,0*(IF(Y262=7,0,0)))))</f>
        <v>#REF!</v>
      </c>
    </row>
    <row r="263" spans="1:38" ht="15.75" thickBot="1" x14ac:dyDescent="0.3">
      <c r="A263" s="44" t="s">
        <v>28</v>
      </c>
      <c r="B263" s="149">
        <f>$B$7</f>
        <v>8</v>
      </c>
      <c r="C263" s="139">
        <f>$C$7</f>
        <v>33</v>
      </c>
      <c r="D263" s="139">
        <f>$D$7</f>
        <v>35</v>
      </c>
      <c r="E263" s="139">
        <f>$E$7</f>
        <v>36</v>
      </c>
      <c r="F263" s="139">
        <f>$F$7</f>
        <v>37</v>
      </c>
      <c r="G263" s="139">
        <f>$G$7</f>
        <v>3</v>
      </c>
      <c r="H263" s="150">
        <f>$H$7</f>
        <v>7</v>
      </c>
      <c r="I263" s="8">
        <f>$I$258</f>
        <v>8</v>
      </c>
      <c r="J263" s="1">
        <f>$J$258</f>
        <v>31</v>
      </c>
      <c r="K263" s="1">
        <f>$K$258</f>
        <v>34</v>
      </c>
      <c r="L263" s="1">
        <f>$L$258</f>
        <v>36</v>
      </c>
      <c r="M263" s="1">
        <f>$M$258</f>
        <v>45</v>
      </c>
      <c r="N263" s="1">
        <f>$N$258</f>
        <v>8</v>
      </c>
      <c r="O263" s="126">
        <f>$O$258</f>
        <v>10</v>
      </c>
      <c r="P263" s="118">
        <f>COUNTIF(I263:N263,8)</f>
        <v>2</v>
      </c>
      <c r="Q263" s="33">
        <f>COUNTIF(I263:N263,33)</f>
        <v>0</v>
      </c>
      <c r="R263" s="33">
        <f>COUNTIF(I263:N263,35)</f>
        <v>0</v>
      </c>
      <c r="S263" s="33">
        <f>COUNTIF(I263:N263,36)</f>
        <v>1</v>
      </c>
      <c r="T263" s="33">
        <v>0</v>
      </c>
      <c r="U263" s="33">
        <f>COUNTIF(N263:O263,3)</f>
        <v>0</v>
      </c>
      <c r="V263" s="496">
        <f>COUNTIF(O263:P263,7)</f>
        <v>0</v>
      </c>
      <c r="W263" s="164">
        <f>SUMIF(P263:T263,1)</f>
        <v>1</v>
      </c>
      <c r="X263" s="164">
        <f>SUMIF(U263:V263,1)</f>
        <v>0</v>
      </c>
      <c r="Y263" s="266"/>
      <c r="Z263" s="491"/>
      <c r="AA263" s="485" t="e">
        <f>IF(#REF!=1,5,0*(IF(#REF!=2,77,0)*IF(#REF!=3,17,0)*IF(#REF!=4,77,0)*IF(#REF!=5,777,0)*IF(#REF!=6,77777,0*(IF(#REF!=7,0,0)))))</f>
        <v>#REF!</v>
      </c>
      <c r="AB263" s="463" t="e">
        <f>IF(#REF!=1,17,0*(IF(#REF!=2,77,0)*IF(#REF!=3,17,0)*IF(#REF!=4,77,0)*IF(#REF!=5,777,0)*IF(#REF!=6,77777,0*(IF(#REF!=7,0,0)))))</f>
        <v>#REF!</v>
      </c>
      <c r="AC263" s="463" t="e">
        <f>IF(#REF!=1,77,0*(IF(#REF!=2,77,0)*IF(#REF!=3,17,0)*IF(#REF!=4,77,0)*IF(#REF!=5,777,0)*IF(#REF!=6,77777,0*(IF(#REF!=7,0,0)))))</f>
        <v>#REF!</v>
      </c>
      <c r="AD263" s="463" t="e">
        <f>IF(#REF!=1,777,0*(IF(#REF!=2,77,0)*IF(#REF!=3,17,0)*IF(#REF!=4,77,0)*IF(#REF!=5,777,0)*IF(#REF!=6,77777,0*(IF(#REF!=7,0,0)))))</f>
        <v>#REF!</v>
      </c>
      <c r="AE263" s="463" t="e">
        <f>IF(#REF!=1,7777,0*(IF(#REF!=2,77,0)*IF(#REF!=3,17,0)*IF(#REF!=4,77,0)*IF(#REF!=5,777,0)*IF(#REF!=6,77777,0*(IF(#REF!=7,0,0)))))</f>
        <v>#REF!</v>
      </c>
      <c r="AF263" s="463" t="e">
        <f>IF(#REF!=1,77777,0*(IF(#REF!=2,77,0)*IF(#REF!=3,17,0)*IF(#REF!=4,77,0)*IF(#REF!=5,777,0)*IF(#REF!=6,77777,0*(IF(#REF!=7,0,0)))))</f>
        <v>#REF!</v>
      </c>
      <c r="AG263" s="465" t="e">
        <f>IF(#REF!=1,#REF!,0*(IF(#REF!=2,5,0)*IF(#REF!=3,17,0)*IF(#REF!=4,77,0)*IF(#REF!=5,777,0)*IF(#REF!=6,7777,0*(IF(#REF!=6,77777,0)))))</f>
        <v>#REF!</v>
      </c>
      <c r="AH263" s="463" t="e">
        <f>IF(AA263=1,5,0*(IF(#REF!=2,77,0)*IF(#REF!=3,17,0)*IF(#REF!=4,77,0)*IF(#REF!=5,777,0)*IF(#REF!=6,77777,0*(IF(#REF!=7,0,0)))))</f>
        <v>#REF!</v>
      </c>
      <c r="AI263" s="463" t="e">
        <f>IF(#REF!=1,17,0*(IF(AA263=2,77,0)*IF(#REF!=3,17,0)*IF(#REF!=4,77,0)*IF(#REF!=5,777,0)*IF(#REF!=6,77777,0*(IF(#REF!=7,0,0)))))</f>
        <v>#REF!</v>
      </c>
      <c r="AJ263" s="463" t="e">
        <f>IF(#REF!=1,77,0*(IF(AB263=2,77,0)*IF(AA263=3,17,0)*IF(#REF!=4,77,0)*IF(#REF!=5,777,0)*IF(#REF!=6,77777,0*(IF(#REF!=7,0,0)))))</f>
        <v>#REF!</v>
      </c>
      <c r="AK263" s="463" t="e">
        <f>IF(#REF!=1,777,0*(IF(AC263=2,77,0)*IF(AB263=3,17,0)*IF(AA263=4,77,0)*IF(#REF!=5,777,0)*IF(#REF!=6,77777,0*(IF(#REF!=7,0,0)))))</f>
        <v>#REF!</v>
      </c>
      <c r="AL263" s="461" t="e">
        <f>IF($P$4=1,Eurojackpot!B263,0*(IF(AD263=2,77,0)*IF(AC263=3,17,0)*IF(AB263=4,77,0)*IF(AA263=5,777,0)*IF(#REF!=6,77777,0*(IF(Y263=7,0,0)))))</f>
        <v>#REF!</v>
      </c>
    </row>
    <row r="264" spans="1:38" ht="15.75" thickBot="1" x14ac:dyDescent="0.3">
      <c r="A264" s="82">
        <v>44435</v>
      </c>
      <c r="B264" s="361" t="s">
        <v>0</v>
      </c>
      <c r="C264" s="340"/>
      <c r="D264" s="340"/>
      <c r="E264" s="340"/>
      <c r="F264" s="340"/>
      <c r="G264" s="340"/>
      <c r="H264" s="346"/>
      <c r="I264" s="361" t="s">
        <v>1</v>
      </c>
      <c r="J264" s="340"/>
      <c r="K264" s="340"/>
      <c r="L264" s="340"/>
      <c r="M264" s="340"/>
      <c r="N264" s="340"/>
      <c r="O264" s="346"/>
      <c r="P264" s="361" t="s">
        <v>2</v>
      </c>
      <c r="Q264" s="340"/>
      <c r="R264" s="340"/>
      <c r="S264" s="340"/>
      <c r="T264" s="340"/>
      <c r="U264" s="340"/>
      <c r="V264" s="340"/>
      <c r="W264" s="456" t="s">
        <v>9</v>
      </c>
      <c r="X264" s="454" t="s">
        <v>3</v>
      </c>
      <c r="Y264" s="266"/>
      <c r="Z264" s="491"/>
      <c r="AA264" s="482" t="s">
        <v>166</v>
      </c>
      <c r="AB264" s="460" t="s">
        <v>167</v>
      </c>
      <c r="AC264" s="460" t="s">
        <v>168</v>
      </c>
      <c r="AD264" s="460" t="s">
        <v>169</v>
      </c>
      <c r="AE264" s="460" t="s">
        <v>170</v>
      </c>
      <c r="AF264" s="460" t="s">
        <v>171</v>
      </c>
      <c r="AG264" s="460" t="s">
        <v>172</v>
      </c>
      <c r="AH264" s="460" t="s">
        <v>173</v>
      </c>
      <c r="AI264" s="460" t="s">
        <v>174</v>
      </c>
      <c r="AJ264" s="460" t="s">
        <v>175</v>
      </c>
      <c r="AK264" s="460" t="s">
        <v>176</v>
      </c>
      <c r="AL264" s="460" t="s">
        <v>177</v>
      </c>
    </row>
    <row r="265" spans="1:38" x14ac:dyDescent="0.25">
      <c r="A265" s="44" t="s">
        <v>23</v>
      </c>
      <c r="B265" s="146">
        <f>$B$2</f>
        <v>3</v>
      </c>
      <c r="C265" s="147">
        <f>$C$2</f>
        <v>6</v>
      </c>
      <c r="D265" s="147">
        <f>$D$2</f>
        <v>15</v>
      </c>
      <c r="E265" s="147">
        <f>$E$2</f>
        <v>20</v>
      </c>
      <c r="F265" s="147">
        <f>$F$2</f>
        <v>22</v>
      </c>
      <c r="G265" s="147">
        <f>$G$2</f>
        <v>4</v>
      </c>
      <c r="H265" s="148">
        <f>$H$2</f>
        <v>8</v>
      </c>
      <c r="I265" s="481">
        <v>5</v>
      </c>
      <c r="J265" s="3">
        <v>9</v>
      </c>
      <c r="K265" s="3">
        <v>20</v>
      </c>
      <c r="L265" s="3">
        <v>44</v>
      </c>
      <c r="M265" s="3">
        <v>48</v>
      </c>
      <c r="N265" s="3">
        <v>4</v>
      </c>
      <c r="O265" s="480">
        <v>10</v>
      </c>
      <c r="P265" s="291">
        <f>COUNTIF(I265:N265,3)</f>
        <v>0</v>
      </c>
      <c r="Q265" s="292">
        <f>COUNTIF(I265:N265,6)</f>
        <v>0</v>
      </c>
      <c r="R265" s="292">
        <f>COUNTIF(I265:N265,15)</f>
        <v>0</v>
      </c>
      <c r="S265" s="292">
        <f>COUNTIF(I265:N265,20)</f>
        <v>1</v>
      </c>
      <c r="T265" s="292">
        <f>COUNTIF(I265:N265,22)</f>
        <v>0</v>
      </c>
      <c r="U265" s="292">
        <f>COUNTIF(N265:O265,4)</f>
        <v>1</v>
      </c>
      <c r="V265" s="142">
        <f>COUNTIF(O265:P265,8)</f>
        <v>0</v>
      </c>
      <c r="W265" s="455">
        <f>SUMIF(P265:T265,1)</f>
        <v>1</v>
      </c>
      <c r="X265" s="455">
        <f>SUMIF(U265:V265,1)</f>
        <v>1</v>
      </c>
      <c r="Y265" s="266"/>
      <c r="Z265" s="491"/>
      <c r="AA265" s="483">
        <f>IF(T264=1,5,0*(IF(S264=2,77,0)*IF(R264=3,17,0)*IF(Q264=4,77,0)*IF(P264=5,777,0)*IF(O264=6,77777,0*(IF(N264=7,0,0)))))</f>
        <v>0</v>
      </c>
      <c r="AB265" s="461">
        <f>IF(S265=1,17,0*(IF(T265=2,77,0)*IF(S265=3,17,0)*IF(R265=4,77,0)*IF(Q265=5,777,0)*IF(P265=6,77777,0*(IF(O265=7,0,0)))))</f>
        <v>17</v>
      </c>
      <c r="AC265" s="461">
        <f>IF(R265=1,77,0*(IF(U265=2,77,0)*IF(T265=3,17,0)*IF(S265=4,77,0)*IF(R265=5,777,0)*IF(Q265=6,77777,0*(IF(P265=7,0,0)))))</f>
        <v>0</v>
      </c>
      <c r="AD265" s="461">
        <f>IF(Q265=1,777,0*(IF(V265=2,77,0)*IF(U265=3,17,0)*IF(T265=4,77,0)*IF(S265=5,777,0)*IF(R265=6,77777,0*(IF(Q265=7,0,0)))))</f>
        <v>0</v>
      </c>
      <c r="AE265" s="461">
        <f>IF(P265=1,7777,0*(IF(W265=2,77,0)*IF(V265=3,17,0)*IF(U265=4,77,0)*IF(T265=5,777,0)*IF(S265=6,77777,0*(IF(R265=7,0,0)))))</f>
        <v>0</v>
      </c>
      <c r="AF265" s="461">
        <f>IF(O265=1,77777,0*(IF(X265=2,77,0)*IF(W265=3,17,0)*IF(V265=4,77,0)*IF(U265=5,777,0)*IF(T265=6,77777,0*(IF(S265=7,0,0)))))</f>
        <v>0</v>
      </c>
      <c r="AG265" s="464">
        <f>IF(N265=1,Y265,0*(IF(T265=2,5,0)*IF(S265=3,17,0)*IF(R265=4,77,0)*IF(Q265=5,777,0)*IF(P265=6,7777,0*(IF(O265=6,77777,0)))))</f>
        <v>0</v>
      </c>
      <c r="AH265" s="461" t="e">
        <f>IF(AA266=1,5,0*(IF(#REF!=2,77,0)*IF(Y265=3,17,0)*IF(X265=4,77,0)*IF(W265=5,777,0)*IF(V265=6,77777,0*(IF(U265=7,0,0)))))</f>
        <v>#REF!</v>
      </c>
      <c r="AI265" s="461" t="e">
        <f>IF(#REF!=1,17,0*(IF(AA266=2,77,0)*IF(#REF!=3,17,0)*IF(Y265=4,77,0)*IF(X265=5,777,0)*IF(W265=6,77777,0*(IF(V265=7,0,0)))))</f>
        <v>#REF!</v>
      </c>
      <c r="AJ265" s="461" t="e">
        <f>IF(Y265=1,77,0*(IF(AB265=2,77,0)*IF(AA266=3,17,0)*IF(#REF!=4,77,0)*IF(Y265=5,777,0)*IF(X265=6,77777,0*(IF(W265=7,0,0)))))</f>
        <v>#REF!</v>
      </c>
      <c r="AK265" s="461">
        <f>IF(X265=1,777,0*(IF(AC265=2,77,0)*IF(AB265=3,17,0)*IF(AA266=4,77,0)*IF(#REF!=5,777,0)*IF(Y265=6,77777,0*(IF(X265=7,0,0)))))</f>
        <v>777</v>
      </c>
      <c r="AL265" s="461" t="e">
        <f>IF($P$4=1,Eurojackpot!B265,0*(IF(AD265=2,77,0)*IF(AC265=3,17,0)*IF(AB265=4,77,0)*IF(AA266=5,777,0)*IF(#REF!=6,77777,0*(IF(Y265=7,0,0)))))</f>
        <v>#REF!</v>
      </c>
    </row>
    <row r="266" spans="1:38" x14ac:dyDescent="0.25">
      <c r="A266" s="44" t="s">
        <v>24</v>
      </c>
      <c r="B266" s="149">
        <f>$B$3</f>
        <v>15</v>
      </c>
      <c r="C266" s="139">
        <f>$C$3</f>
        <v>17</v>
      </c>
      <c r="D266" s="139">
        <f>$D$3</f>
        <v>27</v>
      </c>
      <c r="E266" s="139">
        <f>$E$3</f>
        <v>33</v>
      </c>
      <c r="F266" s="139">
        <f>$F$3</f>
        <v>50</v>
      </c>
      <c r="G266" s="139">
        <f>$G$3</f>
        <v>1</v>
      </c>
      <c r="H266" s="150">
        <f>$H$3</f>
        <v>2</v>
      </c>
      <c r="I266" s="8">
        <f>$I$265</f>
        <v>5</v>
      </c>
      <c r="J266" s="1">
        <f>$J$265</f>
        <v>9</v>
      </c>
      <c r="K266" s="1">
        <f>$K$265</f>
        <v>20</v>
      </c>
      <c r="L266" s="1">
        <f>$L$265</f>
        <v>44</v>
      </c>
      <c r="M266" s="1">
        <f>$M$265</f>
        <v>48</v>
      </c>
      <c r="N266" s="1">
        <f>$N$265</f>
        <v>4</v>
      </c>
      <c r="O266" s="126">
        <f>$O$265</f>
        <v>10</v>
      </c>
      <c r="P266" s="8">
        <f>COUNTIF(I266:N266,15)</f>
        <v>0</v>
      </c>
      <c r="Q266" s="1">
        <f>COUNTIF(I266:N266,17)</f>
        <v>0</v>
      </c>
      <c r="R266" s="1">
        <f>COUNTIF(I266:N266,27)</f>
        <v>0</v>
      </c>
      <c r="S266" s="1">
        <f>COUNTIF(I266:N266,33)</f>
        <v>0</v>
      </c>
      <c r="T266" s="1">
        <f>COUNTIF(I266:N266,50)</f>
        <v>0</v>
      </c>
      <c r="U266" s="1">
        <f>COUNTIF(N266:O266,1)</f>
        <v>0</v>
      </c>
      <c r="V266" s="126">
        <f>COUNTIF(O266:P266,2)</f>
        <v>0</v>
      </c>
      <c r="W266" s="160">
        <f>SUMIF(P266:T266,1)</f>
        <v>0</v>
      </c>
      <c r="X266" s="160">
        <f>SUMIF(U266:V266,1)</f>
        <v>0</v>
      </c>
      <c r="Y266" s="265"/>
      <c r="Z266" s="491"/>
      <c r="AA266" s="483">
        <f>IF(T265=1,5,0*(IF(S265=2,77,0)*IF(R265=3,17,0)*IF(Q265=4,77,0)*IF(P265=5,777,0)*IF(O265=6,77777,0*(IF(N265=7,0,0)))))</f>
        <v>0</v>
      </c>
      <c r="AB266" s="461">
        <f t="shared" ref="AB266" si="340">IF(U265=1,5,0*(IF(T265=2,77,0)*IF(S265=3,17,0)*IF(R265=4,77,0)*IF(Q265=5,777,0)*IF(P265=6,77777,0*(IF(O265=7,0,0)))))</f>
        <v>5</v>
      </c>
      <c r="AC266" s="461">
        <f t="shared" ref="AC266" si="341">IF(V265=1,5,0*(IF(U265=2,77,0)*IF(T265=3,17,0)*IF(S265=4,77,0)*IF(R265=5,777,0)*IF(Q265=6,77777,0*(IF(P265=7,0,0)))))</f>
        <v>0</v>
      </c>
      <c r="AD266" s="461">
        <f t="shared" ref="AD266" si="342">IF(W265=1,5,0*(IF(V265=2,77,0)*IF(U265=3,17,0)*IF(T265=4,77,0)*IF(S265=5,777,0)*IF(R265=6,77777,0*(IF(Q265=7,0,0)))))</f>
        <v>5</v>
      </c>
      <c r="AE266" s="461">
        <f t="shared" ref="AE266" si="343">IF(X265=1,5,0*(IF(W265=2,77,0)*IF(V265=3,17,0)*IF(U265=4,77,0)*IF(T265=5,777,0)*IF(S265=6,77777,0*(IF(R265=7,0,0)))))</f>
        <v>5</v>
      </c>
      <c r="AF266" s="461">
        <f t="shared" ref="AF266" si="344">IF(Y265=1,5,0*(IF(X265=2,77,0)*IF(W265=3,17,0)*IF(V265=4,77,0)*IF(U265=5,777,0)*IF(T265=6,77777,0*(IF(S265=7,0,0)))))</f>
        <v>0</v>
      </c>
      <c r="AG266" s="461">
        <f t="shared" ref="AG266" si="345">IF(Z265=1,5,0*(IF(Y265=2,77,0)*IF(X265=3,17,0)*IF(W265=4,77,0)*IF(V265=5,777,0)*IF(U265=6,77777,0*(IF(T265=7,0,0)))))</f>
        <v>0</v>
      </c>
      <c r="AH266" s="461">
        <f t="shared" ref="AH266" si="346">IF(AA265=1,5,0*(IF(Z265=2,77,0)*IF(Y265=3,17,0)*IF(X265=4,77,0)*IF(W265=5,777,0)*IF(V265=6,77777,0*(IF(U265=7,0,0)))))</f>
        <v>0</v>
      </c>
      <c r="AI266" s="461">
        <f t="shared" ref="AI266" si="347">IF(AB265=1,5,0*(IF(AA265=2,77,0)*IF(Z265=3,17,0)*IF(Y265=4,77,0)*IF(X265=5,777,0)*IF(W265=6,77777,0*(IF(V265=7,0,0)))))</f>
        <v>0</v>
      </c>
      <c r="AJ266" s="461">
        <f t="shared" ref="AJ266" si="348">IF(AC265=1,5,0*(IF(AB265=2,77,0)*IF(AA265=3,17,0)*IF(Z265=4,77,0)*IF(Y265=5,777,0)*IF(X265=6,77777,0*(IF(W265=7,0,0)))))</f>
        <v>0</v>
      </c>
      <c r="AK266" s="461">
        <f t="shared" ref="AK266" si="349">IF(AD265=1,5,0*(IF(AC265=2,77,0)*IF(AB265=3,17,0)*IF(AA265=4,77,0)*IF(Z265=5,777,0)*IF(Y265=6,77777,0*(IF(X265=7,0,0)))))</f>
        <v>0</v>
      </c>
      <c r="AL266" s="461">
        <f t="shared" ref="AL266" si="350">IF(AE265=1,5,0*(IF(AD265=2,77,0)*IF(AC265=3,17,0)*IF(AB265=4,77,0)*IF(AA265=5,777,0)*IF(Z265=6,77777,0*(IF(Y265=7,0,0)))))</f>
        <v>0</v>
      </c>
    </row>
    <row r="267" spans="1:38" x14ac:dyDescent="0.25">
      <c r="A267" s="44" t="s">
        <v>25</v>
      </c>
      <c r="B267" s="149">
        <f>$B$4</f>
        <v>7</v>
      </c>
      <c r="C267" s="139">
        <f>$C$4</f>
        <v>8</v>
      </c>
      <c r="D267" s="139">
        <f>$D$4</f>
        <v>28</v>
      </c>
      <c r="E267" s="139">
        <f>$E$4</f>
        <v>34</v>
      </c>
      <c r="F267" s="139">
        <f>$F$4</f>
        <v>39</v>
      </c>
      <c r="G267" s="139">
        <f>$G$4</f>
        <v>4</v>
      </c>
      <c r="H267" s="150">
        <f>$H$4</f>
        <v>10</v>
      </c>
      <c r="I267" s="8">
        <f t="shared" ref="I267:I270" si="351">$I$265</f>
        <v>5</v>
      </c>
      <c r="J267" s="1">
        <f t="shared" ref="J267:J270" si="352">$J$265</f>
        <v>9</v>
      </c>
      <c r="K267" s="1">
        <f t="shared" ref="K267:K270" si="353">$K$265</f>
        <v>20</v>
      </c>
      <c r="L267" s="1">
        <f t="shared" ref="L267:L270" si="354">$L$265</f>
        <v>44</v>
      </c>
      <c r="M267" s="1">
        <f t="shared" ref="M267:M270" si="355">$M$265</f>
        <v>48</v>
      </c>
      <c r="N267" s="1">
        <f t="shared" ref="N267:N270" si="356">$N$265</f>
        <v>4</v>
      </c>
      <c r="O267" s="126">
        <f t="shared" ref="O267:O270" si="357">$O$265</f>
        <v>10</v>
      </c>
      <c r="P267" s="8">
        <f>COUNTIF(I267:N267,7)</f>
        <v>0</v>
      </c>
      <c r="Q267" s="1">
        <f t="shared" ref="Q267" si="358">COUNTIF(I267:N267,8)</f>
        <v>0</v>
      </c>
      <c r="R267" s="1">
        <f>COUNTIF(I267:N267,28)</f>
        <v>0</v>
      </c>
      <c r="S267" s="1">
        <f>COUNTIF(I267:N267,34)</f>
        <v>0</v>
      </c>
      <c r="T267" s="1">
        <f>COUNTIF(I267:N267,39)</f>
        <v>0</v>
      </c>
      <c r="U267" s="1">
        <f t="shared" ref="U267:U268" si="359">COUNTIF(N267:O267,4)</f>
        <v>1</v>
      </c>
      <c r="V267" s="126">
        <f>COUNTIF(O267:P267,10)</f>
        <v>1</v>
      </c>
      <c r="W267" s="160">
        <f>SUMIF(P267:T267,1)</f>
        <v>0</v>
      </c>
      <c r="X267" s="160">
        <f>SUMIF(U267:V267,1)</f>
        <v>2</v>
      </c>
      <c r="Y267" s="265"/>
      <c r="Z267" s="491"/>
      <c r="AA267" s="483">
        <f>IF(T267=1,5,0*(IF(S267=2,77,0)*IF(R267=3,17,0)*IF(Q267=4,77,0)*IF(P267=5,777,0)*IF(O267=6,77777,0*(IF(N267=7,0,0)))))</f>
        <v>0</v>
      </c>
      <c r="AB267" s="461">
        <f>IF(S267=1,17,0*(IF(T267=2,77,0)*IF(S267=3,17,0)*IF(R267=4,77,0)*IF(Q267=5,777,0)*IF(P267=6,77777,0*(IF(O267=7,0,0)))))</f>
        <v>0</v>
      </c>
      <c r="AC267" s="461">
        <f>IF(R267=1,77,0*(IF(U267=2,77,0)*IF(T267=3,17,0)*IF(S267=4,77,0)*IF(R267=5,777,0)*IF(Q267=6,77777,0*(IF(P267=7,0,0)))))</f>
        <v>0</v>
      </c>
      <c r="AD267" s="461">
        <f>IF(Q267=1,777,0*(IF(V267=2,77,0)*IF(U267=3,17,0)*IF(T267=4,77,0)*IF(S267=5,777,0)*IF(R267=6,77777,0*(IF(Q267=7,0,0)))))</f>
        <v>0</v>
      </c>
      <c r="AE267" s="461">
        <f>IF(P267=1,7777,0*(IF(W267=2,77,0)*IF(V267=3,17,0)*IF(U267=4,77,0)*IF(T267=5,777,0)*IF(S267=6,77777,0*(IF(R267=7,0,0)))))</f>
        <v>0</v>
      </c>
      <c r="AF267" s="461">
        <f>IF(O267=1,77777,0*(IF(X267=2,77,0)*IF(W267=3,17,0)*IF(V267=4,77,0)*IF(U267=5,777,0)*IF(T267=6,77777,0*(IF(S267=7,0,0)))))</f>
        <v>0</v>
      </c>
      <c r="AG267" s="464">
        <f>IF(N267=1,Y267,0*(IF(T267=2,5,0)*IF(S267=3,17,0)*IF(R267=4,77,0)*IF(Q267=5,777,0)*IF(P267=6,7777,0*(IF(O267=6,77777,0)))))</f>
        <v>0</v>
      </c>
      <c r="AH267" s="461" t="e">
        <f>IF(AA267=1,5,0*(IF(#REF!=2,77,0)*IF(Y267=3,17,0)*IF(X267=4,77,0)*IF(W267=5,777,0)*IF(V267=6,77777,0*(IF(U267=7,0,0)))))</f>
        <v>#REF!</v>
      </c>
      <c r="AI267" s="461" t="e">
        <f>IF(#REF!=1,17,0*(IF(AA267=2,77,0)*IF(#REF!=3,17,0)*IF(Y267=4,77,0)*IF(X267=5,777,0)*IF(W267=6,77777,0*(IF(V267=7,0,0)))))</f>
        <v>#REF!</v>
      </c>
      <c r="AJ267" s="461" t="e">
        <f>IF(Y267=1,77,0*(IF(AB267=2,77,0)*IF(AA267=3,17,0)*IF(#REF!=4,77,0)*IF(Y267=5,777,0)*IF(X267=6,77777,0*(IF(W267=7,0,0)))))</f>
        <v>#REF!</v>
      </c>
      <c r="AK267" s="461" t="e">
        <f>IF(X267=1,777,0*(IF(AC267=2,77,0)*IF(AB267=3,17,0)*IF(AA267=4,77,0)*IF(#REF!=5,777,0)*IF(Y267=6,77777,0*(IF(X267=7,0,0)))))</f>
        <v>#REF!</v>
      </c>
      <c r="AL267" s="461" t="e">
        <f>IF($P$4=1,Eurojackpot!B267,0*(IF(AD267=2,77,0)*IF(AC267=3,17,0)*IF(AB267=4,77,0)*IF(AA267=5,777,0)*IF(#REF!=6,77777,0*(IF(Y267=7,0,0)))))</f>
        <v>#REF!</v>
      </c>
    </row>
    <row r="268" spans="1:38" x14ac:dyDescent="0.25">
      <c r="A268" s="44" t="s">
        <v>26</v>
      </c>
      <c r="B268" s="149">
        <f>$B$5</f>
        <v>1</v>
      </c>
      <c r="C268" s="139">
        <f>$C$5</f>
        <v>6</v>
      </c>
      <c r="D268" s="139">
        <f>$D$5</f>
        <v>19</v>
      </c>
      <c r="E268" s="139">
        <f>$E$5</f>
        <v>38</v>
      </c>
      <c r="F268" s="139">
        <f>$F$5</f>
        <v>40</v>
      </c>
      <c r="G268" s="139">
        <f>$G$5</f>
        <v>4</v>
      </c>
      <c r="H268" s="150">
        <f>$H$5</f>
        <v>5</v>
      </c>
      <c r="I268" s="8">
        <f t="shared" si="351"/>
        <v>5</v>
      </c>
      <c r="J268" s="1">
        <f t="shared" si="352"/>
        <v>9</v>
      </c>
      <c r="K268" s="1">
        <f t="shared" si="353"/>
        <v>20</v>
      </c>
      <c r="L268" s="1">
        <f t="shared" si="354"/>
        <v>44</v>
      </c>
      <c r="M268" s="1">
        <f t="shared" si="355"/>
        <v>48</v>
      </c>
      <c r="N268" s="1">
        <f t="shared" si="356"/>
        <v>4</v>
      </c>
      <c r="O268" s="126">
        <f t="shared" si="357"/>
        <v>10</v>
      </c>
      <c r="P268" s="8">
        <f>COUNTIF(I268:N268,1)</f>
        <v>0</v>
      </c>
      <c r="Q268" s="1">
        <f>COUNTIF(I268:N268,6)</f>
        <v>0</v>
      </c>
      <c r="R268" s="1">
        <f>COUNTIF(I268:N268,19)</f>
        <v>0</v>
      </c>
      <c r="S268" s="1">
        <f>COUNTIF(I268:N268,38)</f>
        <v>0</v>
      </c>
      <c r="T268" s="1">
        <f>COUNTIF(I269:N269,35)</f>
        <v>0</v>
      </c>
      <c r="U268" s="1">
        <f t="shared" si="359"/>
        <v>1</v>
      </c>
      <c r="V268" s="126">
        <f>COUNTIF(O268:P268,5)</f>
        <v>0</v>
      </c>
      <c r="W268" s="160">
        <f>SUMIF(P268:T268,1)</f>
        <v>0</v>
      </c>
      <c r="X268" s="160">
        <f>SUMIF(U268:V268,1)</f>
        <v>1</v>
      </c>
      <c r="Y268" s="265"/>
      <c r="Z268" s="491"/>
      <c r="AA268" s="483">
        <f>IF(T269=1,5,0*(IF(S269=2,77,0)*IF(R269=3,17,0)*IF(Q269=4,77,0)*IF(P269=5,777,0)*IF(O269=6,77777,0*(IF(N269=7,0,0)))))</f>
        <v>0</v>
      </c>
      <c r="AB268" s="461">
        <f>IF(S269=1,17,0*(IF(T269=2,77,0)*IF(S269=3,17,0)*IF(R269=4,77,0)*IF(Q269=5,777,0)*IF(P269=6,77777,0*(IF(O269=7,0,0)))))</f>
        <v>0</v>
      </c>
      <c r="AC268" s="461">
        <f>IF(R269=1,77,0*(IF(U269=2,77,0)*IF(T269=3,17,0)*IF(S269=4,77,0)*IF(R269=5,777,0)*IF(Q269=6,77777,0*(IF(P269=7,0,0)))))</f>
        <v>0</v>
      </c>
      <c r="AD268" s="461">
        <f>IF(Q269=1,777,0*(IF(V269=2,77,0)*IF(U269=3,17,0)*IF(T269=4,77,0)*IF(S269=5,777,0)*IF(R269=6,77777,0*(IF(Q269=7,0,0)))))</f>
        <v>0</v>
      </c>
      <c r="AE268" s="461">
        <f>IF(P269=1,7777,0*(IF(W269=2,77,0)*IF(V269=3,17,0)*IF(U269=4,77,0)*IF(T269=5,777,0)*IF(S269=6,77777,0*(IF(R269=7,0,0)))))</f>
        <v>0</v>
      </c>
      <c r="AF268" s="461">
        <f>IF(O269=1,77777,0*(IF(X269=2,77,0)*IF(W269=3,17,0)*IF(V269=4,77,0)*IF(U269=5,777,0)*IF(T269=6,77777,0*(IF(S269=7,0,0)))))</f>
        <v>0</v>
      </c>
      <c r="AG268" s="464">
        <f>IF(N269=1,Y269,0*(IF(T269=2,5,0)*IF(S269=3,17,0)*IF(R269=4,77,0)*IF(Q269=5,777,0)*IF(P269=6,7777,0*(IF(O269=6,77777,0)))))</f>
        <v>0</v>
      </c>
      <c r="AH268" s="461" t="e">
        <f>IF(AA268=1,5,0*(IF(#REF!=2,77,0)*IF(Y269=3,17,0)*IF(X269=4,77,0)*IF(W269=5,777,0)*IF(V269=6,77777,0*(IF(U269=7,0,0)))))</f>
        <v>#REF!</v>
      </c>
      <c r="AI268" s="461" t="e">
        <f>IF(#REF!=1,17,0*(IF(AA268=2,77,0)*IF(#REF!=3,17,0)*IF(Y269=4,77,0)*IF(X269=5,777,0)*IF(W269=6,77777,0*(IF(V269=7,0,0)))))</f>
        <v>#REF!</v>
      </c>
      <c r="AJ268" s="461" t="e">
        <f>IF(Y269=1,77,0*(IF(AB268=2,77,0)*IF(AA268=3,17,0)*IF(#REF!=4,77,0)*IF(Y269=5,777,0)*IF(X269=6,77777,0*(IF(W269=7,0,0)))))</f>
        <v>#REF!</v>
      </c>
      <c r="AK268" s="461" t="e">
        <f>IF(X269=1,777,0*(IF(AC268=2,77,0)*IF(AB268=3,17,0)*IF(AA268=4,77,0)*IF(#REF!=5,777,0)*IF(Y269=6,77777,0*(IF(X269=7,0,0)))))</f>
        <v>#REF!</v>
      </c>
      <c r="AL268" s="461" t="e">
        <f>IF($P$4=1,Eurojackpot!B268,0*(IF(AD268=2,77,0)*IF(AC268=3,17,0)*IF(AB268=4,77,0)*IF(AA268=5,777,0)*IF(#REF!=6,77777,0*(IF(Y268=7,0,0)))))</f>
        <v>#REF!</v>
      </c>
    </row>
    <row r="269" spans="1:38" x14ac:dyDescent="0.25">
      <c r="A269" s="44" t="s">
        <v>27</v>
      </c>
      <c r="B269" s="149">
        <f>$B$6</f>
        <v>10</v>
      </c>
      <c r="C269" s="139">
        <f>$C$6</f>
        <v>25</v>
      </c>
      <c r="D269" s="139">
        <f>$D$6</f>
        <v>26</v>
      </c>
      <c r="E269" s="139">
        <f>$E$6</f>
        <v>29</v>
      </c>
      <c r="F269" s="139">
        <f>$F$6</f>
        <v>35</v>
      </c>
      <c r="G269" s="139">
        <f>$G$6</f>
        <v>6</v>
      </c>
      <c r="H269" s="150">
        <f>$H$6</f>
        <v>9</v>
      </c>
      <c r="I269" s="8">
        <f t="shared" si="351"/>
        <v>5</v>
      </c>
      <c r="J269" s="1">
        <f t="shared" si="352"/>
        <v>9</v>
      </c>
      <c r="K269" s="1">
        <f t="shared" si="353"/>
        <v>20</v>
      </c>
      <c r="L269" s="1">
        <f t="shared" si="354"/>
        <v>44</v>
      </c>
      <c r="M269" s="1">
        <f t="shared" si="355"/>
        <v>48</v>
      </c>
      <c r="N269" s="1">
        <f t="shared" si="356"/>
        <v>4</v>
      </c>
      <c r="O269" s="126">
        <f t="shared" si="357"/>
        <v>10</v>
      </c>
      <c r="P269" s="8">
        <f>COUNTIF(I269:N269,10)</f>
        <v>0</v>
      </c>
      <c r="Q269" s="1">
        <f>COUNTIF(I269:N269,25)</f>
        <v>0</v>
      </c>
      <c r="R269" s="1">
        <f>COUNTIF(I269:N269,26)</f>
        <v>0</v>
      </c>
      <c r="S269" s="1">
        <f>COUNTIF(I269:N269,29)</f>
        <v>0</v>
      </c>
      <c r="T269" s="1">
        <f>COUNTIF(I270:N270,37)</f>
        <v>0</v>
      </c>
      <c r="U269" s="1">
        <f>COUNTIF(N269:O269,6)</f>
        <v>0</v>
      </c>
      <c r="V269" s="126">
        <f>COUNTIF(O269:P269,9)</f>
        <v>0</v>
      </c>
      <c r="W269" s="160">
        <f>SUMIF(P269:T269,1)</f>
        <v>0</v>
      </c>
      <c r="X269" s="160">
        <f>SUMIF(U269:V269,1)</f>
        <v>0</v>
      </c>
      <c r="Y269" s="265"/>
      <c r="Z269" s="491"/>
      <c r="AA269" s="483" t="e">
        <f>IF(#REF!=1,5,0*(IF(#REF!=2,77,0)*IF(#REF!=3,17,0)*IF(#REF!=4,77,0)*IF(#REF!=5,777,0)*IF(#REF!=6,77777,0*(IF(#REF!=7,0,0)))))</f>
        <v>#REF!</v>
      </c>
      <c r="AB269" s="461" t="e">
        <f>IF(#REF!=1,17,0*(IF(#REF!=2,77,0)*IF(#REF!=3,17,0)*IF(#REF!=4,77,0)*IF(#REF!=5,777,0)*IF(#REF!=6,77777,0*(IF(#REF!=7,0,0)))))</f>
        <v>#REF!</v>
      </c>
      <c r="AC269" s="461" t="e">
        <f>IF(#REF!=1,77,0*(IF(#REF!=2,77,0)*IF(#REF!=3,17,0)*IF(#REF!=4,77,0)*IF(#REF!=5,777,0)*IF(#REF!=6,77777,0*(IF(#REF!=7,0,0)))))</f>
        <v>#REF!</v>
      </c>
      <c r="AD269" s="461" t="e">
        <f>IF(#REF!=1,777,0*(IF(#REF!=2,77,0)*IF(#REF!=3,17,0)*IF(#REF!=4,77,0)*IF(#REF!=5,777,0)*IF(#REF!=6,77777,0*(IF(#REF!=7,0,0)))))</f>
        <v>#REF!</v>
      </c>
      <c r="AE269" s="461" t="e">
        <f>IF(#REF!=1,7777,0*(IF(#REF!=2,77,0)*IF(#REF!=3,17,0)*IF(#REF!=4,77,0)*IF(#REF!=5,777,0)*IF(#REF!=6,77777,0*(IF(#REF!=7,0,0)))))</f>
        <v>#REF!</v>
      </c>
      <c r="AF269" s="461" t="e">
        <f>IF(#REF!=1,77777,0*(IF(#REF!=2,77,0)*IF(#REF!=3,17,0)*IF(#REF!=4,77,0)*IF(#REF!=5,777,0)*IF(#REF!=6,77777,0*(IF(#REF!=7,0,0)))))</f>
        <v>#REF!</v>
      </c>
      <c r="AG269" s="464" t="e">
        <f>IF(#REF!=1,#REF!,0*(IF(#REF!=2,5,0)*IF(#REF!=3,17,0)*IF(#REF!=4,77,0)*IF(#REF!=5,777,0)*IF(#REF!=6,7777,0*(IF(#REF!=6,77777,0)))))</f>
        <v>#REF!</v>
      </c>
      <c r="AH269" s="461" t="e">
        <f>IF(AA269=1,5,0*(IF(#REF!=2,77,0)*IF(#REF!=3,17,0)*IF(#REF!=4,77,0)*IF(#REF!=5,777,0)*IF(#REF!=6,77777,0*(IF(#REF!=7,0,0)))))</f>
        <v>#REF!</v>
      </c>
      <c r="AI269" s="461" t="e">
        <f>IF(#REF!=1,17,0*(IF(AA269=2,77,0)*IF(#REF!=3,17,0)*IF(#REF!=4,77,0)*IF(#REF!=5,777,0)*IF(#REF!=6,77777,0*(IF(#REF!=7,0,0)))))</f>
        <v>#REF!</v>
      </c>
      <c r="AJ269" s="461" t="e">
        <f>IF(#REF!=1,77,0*(IF(AB269=2,77,0)*IF(AA269=3,17,0)*IF(#REF!=4,77,0)*IF(#REF!=5,777,0)*IF(#REF!=6,77777,0*(IF(#REF!=7,0,0)))))</f>
        <v>#REF!</v>
      </c>
      <c r="AK269" s="461" t="e">
        <f>IF(#REF!=1,777,0*(IF(AC269=2,77,0)*IF(AB269=3,17,0)*IF(AA269=4,77,0)*IF(#REF!=5,777,0)*IF(#REF!=6,77777,0*(IF(#REF!=7,0,0)))))</f>
        <v>#REF!</v>
      </c>
      <c r="AL269" s="461" t="e">
        <f>IF($P$4=1,Eurojackpot!B269,0*(IF(AD269=2,77,0)*IF(AC269=3,17,0)*IF(AB269=4,77,0)*IF(AA269=5,777,0)*IF(#REF!=6,77777,0*(IF(Y269=7,0,0)))))</f>
        <v>#REF!</v>
      </c>
    </row>
    <row r="270" spans="1:38" ht="15.75" thickBot="1" x14ac:dyDescent="0.3">
      <c r="A270" s="44" t="s">
        <v>28</v>
      </c>
      <c r="B270" s="149">
        <f>$B$7</f>
        <v>8</v>
      </c>
      <c r="C270" s="139">
        <f>$C$7</f>
        <v>33</v>
      </c>
      <c r="D270" s="139">
        <f>$D$7</f>
        <v>35</v>
      </c>
      <c r="E270" s="139">
        <f>$E$7</f>
        <v>36</v>
      </c>
      <c r="F270" s="139">
        <f>$F$7</f>
        <v>37</v>
      </c>
      <c r="G270" s="139">
        <f>$G$7</f>
        <v>3</v>
      </c>
      <c r="H270" s="150">
        <f>$H$7</f>
        <v>7</v>
      </c>
      <c r="I270" s="8">
        <f t="shared" si="351"/>
        <v>5</v>
      </c>
      <c r="J270" s="1">
        <f t="shared" si="352"/>
        <v>9</v>
      </c>
      <c r="K270" s="1">
        <f t="shared" si="353"/>
        <v>20</v>
      </c>
      <c r="L270" s="1">
        <f t="shared" si="354"/>
        <v>44</v>
      </c>
      <c r="M270" s="1">
        <f t="shared" si="355"/>
        <v>48</v>
      </c>
      <c r="N270" s="1">
        <f t="shared" si="356"/>
        <v>4</v>
      </c>
      <c r="O270" s="126">
        <f t="shared" si="357"/>
        <v>10</v>
      </c>
      <c r="P270" s="118">
        <f>COUNTIF(I270:N270,8)</f>
        <v>0</v>
      </c>
      <c r="Q270" s="33">
        <f>COUNTIF(I270:N270,33)</f>
        <v>0</v>
      </c>
      <c r="R270" s="33">
        <f>COUNTIF(I270:N270,35)</f>
        <v>0</v>
      </c>
      <c r="S270" s="33">
        <f>COUNTIF(I270:N270,36)</f>
        <v>0</v>
      </c>
      <c r="T270" s="33">
        <v>0</v>
      </c>
      <c r="U270" s="33">
        <f>COUNTIF(N270:O270,3)</f>
        <v>0</v>
      </c>
      <c r="V270" s="496">
        <f>COUNTIF(O270:P270,7)</f>
        <v>0</v>
      </c>
      <c r="W270" s="160">
        <f>SUMIF(P270:T270,1)</f>
        <v>0</v>
      </c>
      <c r="X270" s="160">
        <f>SUMIF(U270:V270,1)</f>
        <v>0</v>
      </c>
      <c r="Y270" s="265"/>
      <c r="Z270" s="495"/>
      <c r="AA270" s="485" t="e">
        <f>IF(#REF!=1,5,0*(IF(#REF!=2,77,0)*IF(#REF!=3,17,0)*IF(#REF!=4,77,0)*IF(#REF!=5,777,0)*IF(#REF!=6,77777,0*(IF(#REF!=7,0,0)))))</f>
        <v>#REF!</v>
      </c>
      <c r="AB270" s="463" t="e">
        <f>IF(#REF!=1,17,0*(IF(#REF!=2,77,0)*IF(#REF!=3,17,0)*IF(#REF!=4,77,0)*IF(#REF!=5,777,0)*IF(#REF!=6,77777,0*(IF(#REF!=7,0,0)))))</f>
        <v>#REF!</v>
      </c>
      <c r="AC270" s="463" t="e">
        <f>IF(#REF!=1,77,0*(IF(#REF!=2,77,0)*IF(#REF!=3,17,0)*IF(#REF!=4,77,0)*IF(#REF!=5,777,0)*IF(#REF!=6,77777,0*(IF(#REF!=7,0,0)))))</f>
        <v>#REF!</v>
      </c>
      <c r="AD270" s="463" t="e">
        <f>IF(#REF!=1,777,0*(IF(#REF!=2,77,0)*IF(#REF!=3,17,0)*IF(#REF!=4,77,0)*IF(#REF!=5,777,0)*IF(#REF!=6,77777,0*(IF(#REF!=7,0,0)))))</f>
        <v>#REF!</v>
      </c>
      <c r="AE270" s="463" t="e">
        <f>IF(#REF!=1,7777,0*(IF(#REF!=2,77,0)*IF(#REF!=3,17,0)*IF(#REF!=4,77,0)*IF(#REF!=5,777,0)*IF(#REF!=6,77777,0*(IF(#REF!=7,0,0)))))</f>
        <v>#REF!</v>
      </c>
      <c r="AF270" s="463" t="e">
        <f>IF(#REF!=1,77777,0*(IF(#REF!=2,77,0)*IF(#REF!=3,17,0)*IF(#REF!=4,77,0)*IF(#REF!=5,777,0)*IF(#REF!=6,77777,0*(IF(#REF!=7,0,0)))))</f>
        <v>#REF!</v>
      </c>
      <c r="AG270" s="465" t="e">
        <f>IF(#REF!=1,#REF!,0*(IF(#REF!=2,5,0)*IF(#REF!=3,17,0)*IF(#REF!=4,77,0)*IF(#REF!=5,777,0)*IF(#REF!=6,7777,0*(IF(#REF!=6,77777,0)))))</f>
        <v>#REF!</v>
      </c>
      <c r="AH270" s="463" t="e">
        <f>IF(AA270=1,5,0*(IF(#REF!=2,77,0)*IF(#REF!=3,17,0)*IF(#REF!=4,77,0)*IF(#REF!=5,777,0)*IF(#REF!=6,77777,0*(IF(#REF!=7,0,0)))))</f>
        <v>#REF!</v>
      </c>
      <c r="AI270" s="463" t="e">
        <f>IF(#REF!=1,17,0*(IF(AA270=2,77,0)*IF(#REF!=3,17,0)*IF(#REF!=4,77,0)*IF(#REF!=5,777,0)*IF(#REF!=6,77777,0*(IF(#REF!=7,0,0)))))</f>
        <v>#REF!</v>
      </c>
      <c r="AJ270" s="463" t="e">
        <f>IF(#REF!=1,77,0*(IF(AB270=2,77,0)*IF(AA270=3,17,0)*IF(#REF!=4,77,0)*IF(#REF!=5,777,0)*IF(#REF!=6,77777,0*(IF(#REF!=7,0,0)))))</f>
        <v>#REF!</v>
      </c>
      <c r="AK270" s="463" t="e">
        <f>IF(#REF!=1,777,0*(IF(AC270=2,77,0)*IF(AB270=3,17,0)*IF(AA270=4,77,0)*IF(#REF!=5,777,0)*IF(#REF!=6,77777,0*(IF(#REF!=7,0,0)))))</f>
        <v>#REF!</v>
      </c>
      <c r="AL270" s="461" t="e">
        <f>IF($P$4=1,Eurojackpot!B270,0*(IF(AD270=2,77,0)*IF(AC270=3,17,0)*IF(AB270=4,77,0)*IF(AA270=5,777,0)*IF(#REF!=6,77777,0*(IF(Y270=7,0,0)))))</f>
        <v>#REF!</v>
      </c>
    </row>
    <row r="271" spans="1:38" x14ac:dyDescent="0.25">
      <c r="A271" s="86"/>
      <c r="B271" s="451"/>
      <c r="C271" s="451"/>
      <c r="D271" s="451"/>
      <c r="E271" s="451"/>
      <c r="F271" s="451"/>
      <c r="G271" s="451"/>
      <c r="H271" s="451"/>
      <c r="I271" s="451"/>
      <c r="J271" s="451"/>
      <c r="K271" s="451"/>
      <c r="L271" s="451"/>
      <c r="M271" s="451"/>
      <c r="N271" s="451"/>
      <c r="O271" s="451"/>
      <c r="P271" s="451"/>
      <c r="Q271" s="451"/>
      <c r="R271" s="451"/>
      <c r="S271" s="451"/>
      <c r="T271" s="451"/>
      <c r="U271" s="451"/>
      <c r="V271" s="451"/>
      <c r="W271" s="451"/>
      <c r="X271" s="451"/>
      <c r="Y271" s="453"/>
    </row>
    <row r="272" spans="1:38" x14ac:dyDescent="0.25">
      <c r="A272" s="86"/>
      <c r="B272" s="451"/>
      <c r="C272" s="451"/>
      <c r="D272" s="474"/>
      <c r="E272" s="474"/>
      <c r="F272" s="474"/>
      <c r="G272" s="474"/>
      <c r="H272" s="474"/>
      <c r="I272" s="451"/>
      <c r="J272" s="451"/>
      <c r="K272" s="451"/>
      <c r="L272" s="451"/>
      <c r="M272" s="451"/>
      <c r="N272" s="451"/>
      <c r="O272" s="451"/>
      <c r="P272" s="451"/>
      <c r="Q272" s="451"/>
      <c r="R272" s="451"/>
      <c r="S272" s="451"/>
      <c r="T272" s="451"/>
      <c r="U272" s="451"/>
      <c r="V272" s="451"/>
      <c r="W272" s="451"/>
      <c r="X272" s="451"/>
      <c r="Y272" s="453"/>
    </row>
    <row r="273" spans="1:38" ht="15.75" thickBot="1" x14ac:dyDescent="0.3">
      <c r="A273" s="86"/>
      <c r="B273" s="451"/>
      <c r="C273" s="451"/>
      <c r="D273" s="474"/>
      <c r="E273" s="474"/>
      <c r="F273" s="474"/>
      <c r="G273" s="474"/>
      <c r="H273" s="474"/>
      <c r="I273" s="451"/>
      <c r="J273" s="451"/>
      <c r="K273" s="451"/>
      <c r="L273" s="451"/>
      <c r="M273" s="451"/>
      <c r="N273" s="451"/>
      <c r="O273" s="451"/>
      <c r="P273" s="451"/>
      <c r="Q273" s="451"/>
      <c r="R273" s="451"/>
      <c r="S273" s="451"/>
      <c r="T273" s="451"/>
      <c r="U273" s="451"/>
      <c r="V273" s="451"/>
      <c r="W273" s="451"/>
      <c r="X273" s="451"/>
      <c r="Y273" s="453"/>
    </row>
    <row r="274" spans="1:38" ht="15.75" thickBot="1" x14ac:dyDescent="0.3">
      <c r="A274" s="82">
        <v>44442</v>
      </c>
      <c r="B274" s="361" t="s">
        <v>0</v>
      </c>
      <c r="C274" s="340"/>
      <c r="D274" s="340"/>
      <c r="E274" s="340"/>
      <c r="F274" s="340"/>
      <c r="G274" s="340"/>
      <c r="H274" s="346"/>
      <c r="I274" s="361" t="s">
        <v>1</v>
      </c>
      <c r="J274" s="340"/>
      <c r="K274" s="340"/>
      <c r="L274" s="340"/>
      <c r="M274" s="340"/>
      <c r="N274" s="340"/>
      <c r="O274" s="346"/>
      <c r="P274" s="361" t="s">
        <v>2</v>
      </c>
      <c r="Q274" s="340"/>
      <c r="R274" s="340"/>
      <c r="S274" s="340"/>
      <c r="T274" s="340"/>
      <c r="U274" s="340"/>
      <c r="V274" s="346"/>
      <c r="W274" s="456" t="s">
        <v>9</v>
      </c>
      <c r="X274" s="454" t="s">
        <v>3</v>
      </c>
      <c r="Y274" s="265"/>
      <c r="Z274" s="490" t="s">
        <v>180</v>
      </c>
      <c r="AA274" s="482" t="s">
        <v>166</v>
      </c>
      <c r="AB274" s="460" t="s">
        <v>167</v>
      </c>
      <c r="AC274" s="460" t="s">
        <v>168</v>
      </c>
      <c r="AD274" s="460" t="s">
        <v>169</v>
      </c>
      <c r="AE274" s="460" t="s">
        <v>170</v>
      </c>
      <c r="AF274" s="460" t="s">
        <v>171</v>
      </c>
      <c r="AG274" s="460" t="s">
        <v>172</v>
      </c>
      <c r="AH274" s="460" t="s">
        <v>173</v>
      </c>
      <c r="AI274" s="460" t="s">
        <v>174</v>
      </c>
      <c r="AJ274" s="460" t="s">
        <v>175</v>
      </c>
      <c r="AK274" s="460" t="s">
        <v>176</v>
      </c>
      <c r="AL274" s="460" t="s">
        <v>177</v>
      </c>
    </row>
    <row r="275" spans="1:38" x14ac:dyDescent="0.25">
      <c r="A275" s="44" t="s">
        <v>23</v>
      </c>
      <c r="B275" s="146">
        <f>$B$2</f>
        <v>3</v>
      </c>
      <c r="C275" s="147">
        <f>$C$2</f>
        <v>6</v>
      </c>
      <c r="D275" s="147">
        <f>$D$2</f>
        <v>15</v>
      </c>
      <c r="E275" s="147">
        <f>$E$2</f>
        <v>20</v>
      </c>
      <c r="F275" s="147">
        <f>$F$2</f>
        <v>22</v>
      </c>
      <c r="G275" s="147">
        <f>$G$2</f>
        <v>4</v>
      </c>
      <c r="H275" s="148">
        <f>$H$2</f>
        <v>8</v>
      </c>
      <c r="I275" s="291">
        <v>5</v>
      </c>
      <c r="J275" s="292">
        <v>9</v>
      </c>
      <c r="K275" s="292">
        <v>20</v>
      </c>
      <c r="L275" s="292">
        <v>44</v>
      </c>
      <c r="M275" s="292">
        <v>48</v>
      </c>
      <c r="N275" s="292">
        <v>4</v>
      </c>
      <c r="O275" s="142">
        <v>10</v>
      </c>
      <c r="P275" s="291">
        <f>COUNTIF(I275:N275,3)</f>
        <v>0</v>
      </c>
      <c r="Q275" s="292">
        <f>COUNTIF(I275:N275,6)</f>
        <v>0</v>
      </c>
      <c r="R275" s="292">
        <f>COUNTIF(I275:N275,15)</f>
        <v>0</v>
      </c>
      <c r="S275" s="292">
        <f>COUNTIF(I275:N275,20)</f>
        <v>1</v>
      </c>
      <c r="T275" s="292">
        <f>COUNTIF(I275:N275,22)</f>
        <v>0</v>
      </c>
      <c r="U275" s="292">
        <f>COUNTIF(N275:O275,4)</f>
        <v>1</v>
      </c>
      <c r="V275" s="142">
        <f>COUNTIF(O275:P275,8)</f>
        <v>0</v>
      </c>
      <c r="W275" s="455">
        <f>SUMIF(P275:T275,1)</f>
        <v>1</v>
      </c>
      <c r="X275" s="455">
        <f>SUMIF(U275:V275,1)</f>
        <v>1</v>
      </c>
      <c r="Y275" s="265"/>
      <c r="Z275" s="491"/>
      <c r="AA275" s="483">
        <f>IF(T274=1,5,0*(IF(S274=2,77,0)*IF(R274=3,17,0)*IF(Q274=4,77,0)*IF(P274=5,777,0)*IF(O274=6,77777,0*(IF(N274=7,0,0)))))</f>
        <v>0</v>
      </c>
      <c r="AB275" s="461">
        <f>IF(S275=1,17,0*(IF(T275=2,77,0)*IF(S275=3,17,0)*IF(R275=4,77,0)*IF(Q275=5,777,0)*IF(P275=6,77777,0*(IF(O275=7,0,0)))))</f>
        <v>17</v>
      </c>
      <c r="AC275" s="461">
        <f>IF(R275=1,77,0*(IF(U275=2,77,0)*IF(T275=3,17,0)*IF(S275=4,77,0)*IF(R275=5,777,0)*IF(Q275=6,77777,0*(IF(P275=7,0,0)))))</f>
        <v>0</v>
      </c>
      <c r="AD275" s="461">
        <f>IF(Q275=1,777,0*(IF(V275=2,77,0)*IF(U275=3,17,0)*IF(T275=4,77,0)*IF(S275=5,777,0)*IF(R275=6,77777,0*(IF(Q275=7,0,0)))))</f>
        <v>0</v>
      </c>
      <c r="AE275" s="461">
        <f>IF(P275=1,7777,0*(IF(W275=2,77,0)*IF(V275=3,17,0)*IF(U275=4,77,0)*IF(T275=5,777,0)*IF(S275=6,77777,0*(IF(R275=7,0,0)))))</f>
        <v>0</v>
      </c>
      <c r="AF275" s="461">
        <f>IF(O275=1,77777,0*(IF(X275=2,77,0)*IF(W275=3,17,0)*IF(V275=4,77,0)*IF(U275=5,777,0)*IF(T275=6,77777,0*(IF(S275=7,0,0)))))</f>
        <v>0</v>
      </c>
      <c r="AG275" s="464">
        <f>IF(N275=1,Y275,0*(IF(T275=2,5,0)*IF(S275=3,17,0)*IF(R275=4,77,0)*IF(Q275=5,777,0)*IF(P275=6,7777,0*(IF(O275=6,77777,0)))))</f>
        <v>0</v>
      </c>
      <c r="AH275" s="461" t="e">
        <f>IF(AA276=1,5,0*(IF(#REF!=2,77,0)*IF(Y275=3,17,0)*IF(X275=4,77,0)*IF(W275=5,777,0)*IF(V275=6,77777,0*(IF(U275=7,0,0)))))</f>
        <v>#REF!</v>
      </c>
      <c r="AI275" s="461" t="e">
        <f>IF(#REF!=1,17,0*(IF(AA276=2,77,0)*IF(#REF!=3,17,0)*IF(Y275=4,77,0)*IF(X275=5,777,0)*IF(W275=6,77777,0*(IF(V275=7,0,0)))))</f>
        <v>#REF!</v>
      </c>
      <c r="AJ275" s="461" t="e">
        <f>IF(Y275=1,77,0*(IF(AB275=2,77,0)*IF(AA276=3,17,0)*IF(#REF!=4,77,0)*IF(Y275=5,777,0)*IF(X275=6,77777,0*(IF(W275=7,0,0)))))</f>
        <v>#REF!</v>
      </c>
      <c r="AK275" s="461">
        <f>IF(X275=1,777,0*(IF(AC275=2,77,0)*IF(AB275=3,17,0)*IF(AA276=4,77,0)*IF(#REF!=5,777,0)*IF(Y275=6,77777,0*(IF(X275=7,0,0)))))</f>
        <v>777</v>
      </c>
      <c r="AL275" s="461" t="e">
        <f>IF($P$4=1,Eurojackpot!B275,0*(IF(AD275=2,77,0)*IF(AC275=3,17,0)*IF(AB275=4,77,0)*IF(AA276=5,777,0)*IF(#REF!=6,77777,0*(IF(Y275=7,0,0)))))</f>
        <v>#REF!</v>
      </c>
    </row>
    <row r="276" spans="1:38" x14ac:dyDescent="0.25">
      <c r="A276" s="44" t="s">
        <v>24</v>
      </c>
      <c r="B276" s="149">
        <f>$B$3</f>
        <v>15</v>
      </c>
      <c r="C276" s="139">
        <f>$C$3</f>
        <v>17</v>
      </c>
      <c r="D276" s="139">
        <f>$D$3</f>
        <v>27</v>
      </c>
      <c r="E276" s="139">
        <f>$E$3</f>
        <v>33</v>
      </c>
      <c r="F276" s="139">
        <f>$F$3</f>
        <v>50</v>
      </c>
      <c r="G276" s="139">
        <f>$G$3</f>
        <v>1</v>
      </c>
      <c r="H276" s="150">
        <f>$H$3</f>
        <v>2</v>
      </c>
      <c r="I276" s="8">
        <f>$I$275</f>
        <v>5</v>
      </c>
      <c r="J276" s="1">
        <f>$J$275</f>
        <v>9</v>
      </c>
      <c r="K276" s="1">
        <f>$K$275</f>
        <v>20</v>
      </c>
      <c r="L276" s="1">
        <f>$L$275</f>
        <v>44</v>
      </c>
      <c r="M276" s="1">
        <f>$M$275</f>
        <v>48</v>
      </c>
      <c r="N276" s="1">
        <f>$N$275</f>
        <v>4</v>
      </c>
      <c r="O276" s="126">
        <f>$O$275</f>
        <v>10</v>
      </c>
      <c r="P276" s="8">
        <f>COUNTIF(I276:N276,15)</f>
        <v>0</v>
      </c>
      <c r="Q276" s="1">
        <f>COUNTIF(I276:N276,17)</f>
        <v>0</v>
      </c>
      <c r="R276" s="1">
        <f>COUNTIF(I276:N276,27)</f>
        <v>0</v>
      </c>
      <c r="S276" s="1">
        <f>COUNTIF(I276:N276,33)</f>
        <v>0</v>
      </c>
      <c r="T276" s="1">
        <f>COUNTIF(I276:N276,50)</f>
        <v>0</v>
      </c>
      <c r="U276" s="1">
        <f>COUNTIF(N276:O276,1)</f>
        <v>0</v>
      </c>
      <c r="V276" s="126">
        <f>COUNTIF(O276:P276,2)</f>
        <v>0</v>
      </c>
      <c r="W276" s="160">
        <f>SUMIF(P276:T276,1)</f>
        <v>0</v>
      </c>
      <c r="X276" s="160">
        <f>SUMIF(U276:V276,1)</f>
        <v>0</v>
      </c>
      <c r="Y276" s="265"/>
      <c r="Z276" s="491"/>
      <c r="AA276" s="483">
        <f>IF(T275=1,5,0*(IF(S275=2,77,0)*IF(R275=3,17,0)*IF(Q275=4,77,0)*IF(P275=5,777,0)*IF(O275=6,77777,0*(IF(N275=7,0,0)))))</f>
        <v>0</v>
      </c>
      <c r="AB276" s="461">
        <f t="shared" ref="AB276" si="360">IF(U275=1,5,0*(IF(T275=2,77,0)*IF(S275=3,17,0)*IF(R275=4,77,0)*IF(Q275=5,777,0)*IF(P275=6,77777,0*(IF(O275=7,0,0)))))</f>
        <v>5</v>
      </c>
      <c r="AC276" s="461">
        <f t="shared" ref="AC276" si="361">IF(V275=1,5,0*(IF(U275=2,77,0)*IF(T275=3,17,0)*IF(S275=4,77,0)*IF(R275=5,777,0)*IF(Q275=6,77777,0*(IF(P275=7,0,0)))))</f>
        <v>0</v>
      </c>
      <c r="AD276" s="461">
        <f t="shared" ref="AD276" si="362">IF(W275=1,5,0*(IF(V275=2,77,0)*IF(U275=3,17,0)*IF(T275=4,77,0)*IF(S275=5,777,0)*IF(R275=6,77777,0*(IF(Q275=7,0,0)))))</f>
        <v>5</v>
      </c>
      <c r="AE276" s="461">
        <f t="shared" ref="AE276" si="363">IF(X275=1,5,0*(IF(W275=2,77,0)*IF(V275=3,17,0)*IF(U275=4,77,0)*IF(T275=5,777,0)*IF(S275=6,77777,0*(IF(R275=7,0,0)))))</f>
        <v>5</v>
      </c>
      <c r="AF276" s="461">
        <f t="shared" ref="AF276" si="364">IF(Y275=1,5,0*(IF(X275=2,77,0)*IF(W275=3,17,0)*IF(V275=4,77,0)*IF(U275=5,777,0)*IF(T275=6,77777,0*(IF(S275=7,0,0)))))</f>
        <v>0</v>
      </c>
      <c r="AG276" s="461">
        <f t="shared" ref="AG276" si="365">IF(Z275=1,5,0*(IF(Y275=2,77,0)*IF(X275=3,17,0)*IF(W275=4,77,0)*IF(V275=5,777,0)*IF(U275=6,77777,0*(IF(T275=7,0,0)))))</f>
        <v>0</v>
      </c>
      <c r="AH276" s="461">
        <f t="shared" ref="AH276" si="366">IF(AA275=1,5,0*(IF(Z275=2,77,0)*IF(Y275=3,17,0)*IF(X275=4,77,0)*IF(W275=5,777,0)*IF(V275=6,77777,0*(IF(U275=7,0,0)))))</f>
        <v>0</v>
      </c>
      <c r="AI276" s="461">
        <f t="shared" ref="AI276" si="367">IF(AB275=1,5,0*(IF(AA275=2,77,0)*IF(Z275=3,17,0)*IF(Y275=4,77,0)*IF(X275=5,777,0)*IF(W275=6,77777,0*(IF(V275=7,0,0)))))</f>
        <v>0</v>
      </c>
      <c r="AJ276" s="461">
        <f t="shared" ref="AJ276" si="368">IF(AC275=1,5,0*(IF(AB275=2,77,0)*IF(AA275=3,17,0)*IF(Z275=4,77,0)*IF(Y275=5,777,0)*IF(X275=6,77777,0*(IF(W275=7,0,0)))))</f>
        <v>0</v>
      </c>
      <c r="AK276" s="461">
        <f t="shared" ref="AK276" si="369">IF(AD275=1,5,0*(IF(AC275=2,77,0)*IF(AB275=3,17,0)*IF(AA275=4,77,0)*IF(Z275=5,777,0)*IF(Y275=6,77777,0*(IF(X275=7,0,0)))))</f>
        <v>0</v>
      </c>
      <c r="AL276" s="461">
        <f t="shared" ref="AL276" si="370">IF(AE275=1,5,0*(IF(AD275=2,77,0)*IF(AC275=3,17,0)*IF(AB275=4,77,0)*IF(AA275=5,777,0)*IF(Z275=6,77777,0*(IF(Y275=7,0,0)))))</f>
        <v>0</v>
      </c>
    </row>
    <row r="277" spans="1:38" x14ac:dyDescent="0.25">
      <c r="A277" s="44" t="s">
        <v>25</v>
      </c>
      <c r="B277" s="149">
        <f>$B$4</f>
        <v>7</v>
      </c>
      <c r="C277" s="139">
        <f>$C$4</f>
        <v>8</v>
      </c>
      <c r="D277" s="139">
        <f>$D$4</f>
        <v>28</v>
      </c>
      <c r="E277" s="139">
        <f>$E$4</f>
        <v>34</v>
      </c>
      <c r="F277" s="139">
        <f>$F$4</f>
        <v>39</v>
      </c>
      <c r="G277" s="139">
        <f>$G$4</f>
        <v>4</v>
      </c>
      <c r="H277" s="150">
        <f>$H$4</f>
        <v>10</v>
      </c>
      <c r="I277" s="8">
        <f>$I$275</f>
        <v>5</v>
      </c>
      <c r="J277" s="1">
        <f>$J$275</f>
        <v>9</v>
      </c>
      <c r="K277" s="1">
        <f>$K$275</f>
        <v>20</v>
      </c>
      <c r="L277" s="1">
        <f>$L$275</f>
        <v>44</v>
      </c>
      <c r="M277" s="1">
        <f>$M$275</f>
        <v>48</v>
      </c>
      <c r="N277" s="1">
        <f>$N$275</f>
        <v>4</v>
      </c>
      <c r="O277" s="126">
        <f>$O$275</f>
        <v>10</v>
      </c>
      <c r="P277" s="8">
        <f>COUNTIF(I277:N277,7)</f>
        <v>0</v>
      </c>
      <c r="Q277" s="1">
        <f t="shared" ref="Q277" si="371">COUNTIF(I277:N277,8)</f>
        <v>0</v>
      </c>
      <c r="R277" s="1">
        <f>COUNTIF(I277:N277,28)</f>
        <v>0</v>
      </c>
      <c r="S277" s="1">
        <f>COUNTIF(I277:N277,34)</f>
        <v>0</v>
      </c>
      <c r="T277" s="1">
        <f>COUNTIF(I277:N277,39)</f>
        <v>0</v>
      </c>
      <c r="U277" s="1">
        <f t="shared" ref="U277:U278" si="372">COUNTIF(N277:O277,4)</f>
        <v>1</v>
      </c>
      <c r="V277" s="126">
        <f>COUNTIF(O277:P277,10)</f>
        <v>1</v>
      </c>
      <c r="W277" s="160">
        <f>SUMIF(P277:T277,1)</f>
        <v>0</v>
      </c>
      <c r="X277" s="160">
        <f>SUMIF(U277:V277,1)</f>
        <v>2</v>
      </c>
      <c r="Y277" s="265"/>
      <c r="Z277" s="491"/>
      <c r="AA277" s="483">
        <f>IF(T277=1,5,0*(IF(S277=2,77,0)*IF(R277=3,17,0)*IF(Q277=4,77,0)*IF(P277=5,777,0)*IF(O277=6,77777,0*(IF(N277=7,0,0)))))</f>
        <v>0</v>
      </c>
      <c r="AB277" s="461">
        <f>IF(S277=1,17,0*(IF(T277=2,77,0)*IF(S277=3,17,0)*IF(R277=4,77,0)*IF(Q277=5,777,0)*IF(P277=6,77777,0*(IF(O277=7,0,0)))))</f>
        <v>0</v>
      </c>
      <c r="AC277" s="461">
        <f>IF(R277=1,77,0*(IF(U277=2,77,0)*IF(T277=3,17,0)*IF(S277=4,77,0)*IF(R277=5,777,0)*IF(Q277=6,77777,0*(IF(P277=7,0,0)))))</f>
        <v>0</v>
      </c>
      <c r="AD277" s="461">
        <f>IF(Q277=1,777,0*(IF(V277=2,77,0)*IF(U277=3,17,0)*IF(T277=4,77,0)*IF(S277=5,777,0)*IF(R277=6,77777,0*(IF(Q277=7,0,0)))))</f>
        <v>0</v>
      </c>
      <c r="AE277" s="461">
        <f>IF(P277=1,7777,0*(IF(W277=2,77,0)*IF(V277=3,17,0)*IF(U277=4,77,0)*IF(T277=5,777,0)*IF(S277=6,77777,0*(IF(R277=7,0,0)))))</f>
        <v>0</v>
      </c>
      <c r="AF277" s="461">
        <f>IF(O277=1,77777,0*(IF(X277=2,77,0)*IF(W277=3,17,0)*IF(V277=4,77,0)*IF(U277=5,777,0)*IF(T277=6,77777,0*(IF(S277=7,0,0)))))</f>
        <v>0</v>
      </c>
      <c r="AG277" s="464">
        <f>IF(N277=1,Y277,0*(IF(T277=2,5,0)*IF(S277=3,17,0)*IF(R277=4,77,0)*IF(Q277=5,777,0)*IF(P277=6,7777,0*(IF(O277=6,77777,0)))))</f>
        <v>0</v>
      </c>
      <c r="AH277" s="461" t="e">
        <f>IF(AA277=1,5,0*(IF(#REF!=2,77,0)*IF(Y277=3,17,0)*IF(X277=4,77,0)*IF(W277=5,777,0)*IF(V277=6,77777,0*(IF(U277=7,0,0)))))</f>
        <v>#REF!</v>
      </c>
      <c r="AI277" s="461" t="e">
        <f>IF(#REF!=1,17,0*(IF(AA277=2,77,0)*IF(#REF!=3,17,0)*IF(Y277=4,77,0)*IF(X277=5,777,0)*IF(W277=6,77777,0*(IF(V277=7,0,0)))))</f>
        <v>#REF!</v>
      </c>
      <c r="AJ277" s="461" t="e">
        <f>IF(Y277=1,77,0*(IF(AB277=2,77,0)*IF(AA277=3,17,0)*IF(#REF!=4,77,0)*IF(Y277=5,777,0)*IF(X277=6,77777,0*(IF(W277=7,0,0)))))</f>
        <v>#REF!</v>
      </c>
      <c r="AK277" s="461" t="e">
        <f>IF(X277=1,777,0*(IF(AC277=2,77,0)*IF(AB277=3,17,0)*IF(AA277=4,77,0)*IF(#REF!=5,777,0)*IF(Y277=6,77777,0*(IF(X277=7,0,0)))))</f>
        <v>#REF!</v>
      </c>
      <c r="AL277" s="461" t="e">
        <f>IF($P$4=1,Eurojackpot!B277,0*(IF(AD277=2,77,0)*IF(AC277=3,17,0)*IF(AB277=4,77,0)*IF(AA277=5,777,0)*IF(#REF!=6,77777,0*(IF(Y277=7,0,0)))))</f>
        <v>#REF!</v>
      </c>
    </row>
    <row r="278" spans="1:38" x14ac:dyDescent="0.25">
      <c r="A278" s="44" t="s">
        <v>26</v>
      </c>
      <c r="B278" s="149">
        <f>$B$5</f>
        <v>1</v>
      </c>
      <c r="C278" s="139">
        <f>$C$5</f>
        <v>6</v>
      </c>
      <c r="D278" s="139">
        <f>$D$5</f>
        <v>19</v>
      </c>
      <c r="E278" s="139">
        <f>$E$5</f>
        <v>38</v>
      </c>
      <c r="F278" s="139">
        <f>$F$5</f>
        <v>40</v>
      </c>
      <c r="G278" s="139">
        <f>$G$5</f>
        <v>4</v>
      </c>
      <c r="H278" s="150">
        <f>$H$5</f>
        <v>5</v>
      </c>
      <c r="I278" s="8">
        <f>$I$275</f>
        <v>5</v>
      </c>
      <c r="J278" s="1">
        <f>$J$275</f>
        <v>9</v>
      </c>
      <c r="K278" s="1">
        <f>$K$275</f>
        <v>20</v>
      </c>
      <c r="L278" s="1">
        <f>$L$275</f>
        <v>44</v>
      </c>
      <c r="M278" s="1">
        <f>$M$275</f>
        <v>48</v>
      </c>
      <c r="N278" s="1">
        <f>$N$275</f>
        <v>4</v>
      </c>
      <c r="O278" s="126">
        <f>$O$275</f>
        <v>10</v>
      </c>
      <c r="P278" s="8">
        <f>COUNTIF(I278:N278,1)</f>
        <v>0</v>
      </c>
      <c r="Q278" s="1">
        <f>COUNTIF(I278:N278,6)</f>
        <v>0</v>
      </c>
      <c r="R278" s="1">
        <f>COUNTIF(I278:N278,19)</f>
        <v>0</v>
      </c>
      <c r="S278" s="1">
        <f>COUNTIF(I278:N278,38)</f>
        <v>0</v>
      </c>
      <c r="T278" s="1">
        <f>COUNTIF(I279:N279,35)</f>
        <v>0</v>
      </c>
      <c r="U278" s="1">
        <f t="shared" si="372"/>
        <v>1</v>
      </c>
      <c r="V278" s="126">
        <f>COUNTIF(O278:P278,5)</f>
        <v>0</v>
      </c>
      <c r="W278" s="160">
        <f>SUMIF(P278:T278,1)</f>
        <v>0</v>
      </c>
      <c r="X278" s="160">
        <f>SUMIF(U278:V278,1)</f>
        <v>1</v>
      </c>
      <c r="Y278" s="265"/>
      <c r="Z278" s="491"/>
      <c r="AA278" s="483">
        <f>IF(T279=1,5,0*(IF(S279=2,77,0)*IF(R279=3,17,0)*IF(Q279=4,77,0)*IF(P279=5,777,0)*IF(O279=6,77777,0*(IF(N279=7,0,0)))))</f>
        <v>0</v>
      </c>
      <c r="AB278" s="461">
        <f>IF(S279=1,17,0*(IF(T279=2,77,0)*IF(S279=3,17,0)*IF(R279=4,77,0)*IF(Q279=5,777,0)*IF(P279=6,77777,0*(IF(O279=7,0,0)))))</f>
        <v>0</v>
      </c>
      <c r="AC278" s="461">
        <f>IF(R279=1,77,0*(IF(U279=2,77,0)*IF(T279=3,17,0)*IF(S279=4,77,0)*IF(R279=5,777,0)*IF(Q279=6,77777,0*(IF(P279=7,0,0)))))</f>
        <v>0</v>
      </c>
      <c r="AD278" s="461">
        <f>IF(Q279=1,777,0*(IF(V279=2,77,0)*IF(U279=3,17,0)*IF(T279=4,77,0)*IF(S279=5,777,0)*IF(R279=6,77777,0*(IF(Q279=7,0,0)))))</f>
        <v>0</v>
      </c>
      <c r="AE278" s="461">
        <f>IF(P279=1,7777,0*(IF(W279=2,77,0)*IF(V279=3,17,0)*IF(U279=4,77,0)*IF(T279=5,777,0)*IF(S279=6,77777,0*(IF(R279=7,0,0)))))</f>
        <v>0</v>
      </c>
      <c r="AF278" s="461">
        <f>IF(O279=1,77777,0*(IF(X279=2,77,0)*IF(W279=3,17,0)*IF(V279=4,77,0)*IF(U279=5,777,0)*IF(T279=6,77777,0*(IF(S279=7,0,0)))))</f>
        <v>0</v>
      </c>
      <c r="AG278" s="464">
        <f>IF(N279=1,Y279,0*(IF(T279=2,5,0)*IF(S279=3,17,0)*IF(R279=4,77,0)*IF(Q279=5,777,0)*IF(P279=6,7777,0*(IF(O279=6,77777,0)))))</f>
        <v>0</v>
      </c>
      <c r="AH278" s="461" t="e">
        <f>IF(AA278=1,5,0*(IF(#REF!=2,77,0)*IF(Y279=3,17,0)*IF(X279=4,77,0)*IF(W279=5,777,0)*IF(V279=6,77777,0*(IF(U279=7,0,0)))))</f>
        <v>#REF!</v>
      </c>
      <c r="AI278" s="461" t="e">
        <f>IF(#REF!=1,17,0*(IF(AA278=2,77,0)*IF(#REF!=3,17,0)*IF(Y279=4,77,0)*IF(X279=5,777,0)*IF(W279=6,77777,0*(IF(V279=7,0,0)))))</f>
        <v>#REF!</v>
      </c>
      <c r="AJ278" s="461" t="e">
        <f>IF(Y279=1,77,0*(IF(AB278=2,77,0)*IF(AA278=3,17,0)*IF(#REF!=4,77,0)*IF(Y279=5,777,0)*IF(X279=6,77777,0*(IF(W279=7,0,0)))))</f>
        <v>#REF!</v>
      </c>
      <c r="AK278" s="461" t="e">
        <f>IF(X279=1,777,0*(IF(AC278=2,77,0)*IF(AB278=3,17,0)*IF(AA278=4,77,0)*IF(#REF!=5,777,0)*IF(Y279=6,77777,0*(IF(X279=7,0,0)))))</f>
        <v>#REF!</v>
      </c>
      <c r="AL278" s="461" t="e">
        <f>IF($P$4=1,Eurojackpot!B278,0*(IF(AD278=2,77,0)*IF(AC278=3,17,0)*IF(AB278=4,77,0)*IF(AA278=5,777,0)*IF(#REF!=6,77777,0*(IF(Y278=7,0,0)))))</f>
        <v>#REF!</v>
      </c>
    </row>
    <row r="279" spans="1:38" x14ac:dyDescent="0.25">
      <c r="A279" s="44" t="s">
        <v>27</v>
      </c>
      <c r="B279" s="149">
        <f>$B$6</f>
        <v>10</v>
      </c>
      <c r="C279" s="139">
        <f>$C$6</f>
        <v>25</v>
      </c>
      <c r="D279" s="139">
        <f>$D$6</f>
        <v>26</v>
      </c>
      <c r="E279" s="139">
        <f>$E$6</f>
        <v>29</v>
      </c>
      <c r="F279" s="139">
        <f>$F$6</f>
        <v>35</v>
      </c>
      <c r="G279" s="139">
        <f>$G$6</f>
        <v>6</v>
      </c>
      <c r="H279" s="150">
        <f>$H$6</f>
        <v>9</v>
      </c>
      <c r="I279" s="8">
        <f>$I$275</f>
        <v>5</v>
      </c>
      <c r="J279" s="1">
        <f>$J$275</f>
        <v>9</v>
      </c>
      <c r="K279" s="1">
        <f>$K$275</f>
        <v>20</v>
      </c>
      <c r="L279" s="1">
        <f>$L$275</f>
        <v>44</v>
      </c>
      <c r="M279" s="1">
        <f>$M$275</f>
        <v>48</v>
      </c>
      <c r="N279" s="1">
        <f>$N$275</f>
        <v>4</v>
      </c>
      <c r="O279" s="126">
        <f>$O$275</f>
        <v>10</v>
      </c>
      <c r="P279" s="8">
        <f>COUNTIF(I279:N279,10)</f>
        <v>0</v>
      </c>
      <c r="Q279" s="1">
        <f>COUNTIF(I279:N279,25)</f>
        <v>0</v>
      </c>
      <c r="R279" s="1">
        <f>COUNTIF(I279:N279,26)</f>
        <v>0</v>
      </c>
      <c r="S279" s="1">
        <f>COUNTIF(I279:N279,29)</f>
        <v>0</v>
      </c>
      <c r="T279" s="1">
        <f>COUNTIF(I280:N280,37)</f>
        <v>0</v>
      </c>
      <c r="U279" s="1">
        <f>COUNTIF(N279:O279,6)</f>
        <v>0</v>
      </c>
      <c r="V279" s="126">
        <f>COUNTIF(O279:P279,9)</f>
        <v>0</v>
      </c>
      <c r="W279" s="160">
        <f>SUMIF(P279:T279,1)</f>
        <v>0</v>
      </c>
      <c r="X279" s="160">
        <f>SUMIF(U279:V279,1)</f>
        <v>0</v>
      </c>
      <c r="Y279" s="265"/>
      <c r="Z279" s="491"/>
      <c r="AA279" s="483" t="e">
        <f>IF(#REF!=1,5,0*(IF(#REF!=2,77,0)*IF(#REF!=3,17,0)*IF(#REF!=4,77,0)*IF(#REF!=5,777,0)*IF(#REF!=6,77777,0*(IF(#REF!=7,0,0)))))</f>
        <v>#REF!</v>
      </c>
      <c r="AB279" s="461" t="e">
        <f>IF(#REF!=1,17,0*(IF(#REF!=2,77,0)*IF(#REF!=3,17,0)*IF(#REF!=4,77,0)*IF(#REF!=5,777,0)*IF(#REF!=6,77777,0*(IF(#REF!=7,0,0)))))</f>
        <v>#REF!</v>
      </c>
      <c r="AC279" s="461" t="e">
        <f>IF(#REF!=1,77,0*(IF(#REF!=2,77,0)*IF(#REF!=3,17,0)*IF(#REF!=4,77,0)*IF(#REF!=5,777,0)*IF(#REF!=6,77777,0*(IF(#REF!=7,0,0)))))</f>
        <v>#REF!</v>
      </c>
      <c r="AD279" s="461" t="e">
        <f>IF(#REF!=1,777,0*(IF(#REF!=2,77,0)*IF(#REF!=3,17,0)*IF(#REF!=4,77,0)*IF(#REF!=5,777,0)*IF(#REF!=6,77777,0*(IF(#REF!=7,0,0)))))</f>
        <v>#REF!</v>
      </c>
      <c r="AE279" s="461" t="e">
        <f>IF(#REF!=1,7777,0*(IF(#REF!=2,77,0)*IF(#REF!=3,17,0)*IF(#REF!=4,77,0)*IF(#REF!=5,777,0)*IF(#REF!=6,77777,0*(IF(#REF!=7,0,0)))))</f>
        <v>#REF!</v>
      </c>
      <c r="AF279" s="461" t="e">
        <f>IF(#REF!=1,77777,0*(IF(#REF!=2,77,0)*IF(#REF!=3,17,0)*IF(#REF!=4,77,0)*IF(#REF!=5,777,0)*IF(#REF!=6,77777,0*(IF(#REF!=7,0,0)))))</f>
        <v>#REF!</v>
      </c>
      <c r="AG279" s="464" t="e">
        <f>IF(#REF!=1,#REF!,0*(IF(#REF!=2,5,0)*IF(#REF!=3,17,0)*IF(#REF!=4,77,0)*IF(#REF!=5,777,0)*IF(#REF!=6,7777,0*(IF(#REF!=6,77777,0)))))</f>
        <v>#REF!</v>
      </c>
      <c r="AH279" s="461" t="e">
        <f>IF(AA279=1,5,0*(IF(#REF!=2,77,0)*IF(#REF!=3,17,0)*IF(#REF!=4,77,0)*IF(#REF!=5,777,0)*IF(#REF!=6,77777,0*(IF(#REF!=7,0,0)))))</f>
        <v>#REF!</v>
      </c>
      <c r="AI279" s="461" t="e">
        <f>IF(#REF!=1,17,0*(IF(AA279=2,77,0)*IF(#REF!=3,17,0)*IF(#REF!=4,77,0)*IF(#REF!=5,777,0)*IF(#REF!=6,77777,0*(IF(#REF!=7,0,0)))))</f>
        <v>#REF!</v>
      </c>
      <c r="AJ279" s="461" t="e">
        <f>IF(#REF!=1,77,0*(IF(AB279=2,77,0)*IF(AA279=3,17,0)*IF(#REF!=4,77,0)*IF(#REF!=5,777,0)*IF(#REF!=6,77777,0*(IF(#REF!=7,0,0)))))</f>
        <v>#REF!</v>
      </c>
      <c r="AK279" s="461" t="e">
        <f>IF(#REF!=1,777,0*(IF(AC279=2,77,0)*IF(AB279=3,17,0)*IF(AA279=4,77,0)*IF(#REF!=5,777,0)*IF(#REF!=6,77777,0*(IF(#REF!=7,0,0)))))</f>
        <v>#REF!</v>
      </c>
      <c r="AL279" s="461" t="e">
        <f>IF($P$4=1,Eurojackpot!B279,0*(IF(AD279=2,77,0)*IF(AC279=3,17,0)*IF(AB279=4,77,0)*IF(AA279=5,777,0)*IF(#REF!=6,77777,0*(IF(Y279=7,0,0)))))</f>
        <v>#REF!</v>
      </c>
    </row>
    <row r="280" spans="1:38" ht="15.75" thickBot="1" x14ac:dyDescent="0.3">
      <c r="A280" s="44" t="s">
        <v>28</v>
      </c>
      <c r="B280" s="149">
        <f>$B$7</f>
        <v>8</v>
      </c>
      <c r="C280" s="139">
        <f>$C$7</f>
        <v>33</v>
      </c>
      <c r="D280" s="139">
        <f>$D$7</f>
        <v>35</v>
      </c>
      <c r="E280" s="139">
        <f>$E$7</f>
        <v>36</v>
      </c>
      <c r="F280" s="139">
        <f>$F$7</f>
        <v>37</v>
      </c>
      <c r="G280" s="139">
        <f>$G$7</f>
        <v>3</v>
      </c>
      <c r="H280" s="150">
        <f>$H$7</f>
        <v>7</v>
      </c>
      <c r="I280" s="118">
        <f>$I$275</f>
        <v>5</v>
      </c>
      <c r="J280" s="33">
        <f>$J$275</f>
        <v>9</v>
      </c>
      <c r="K280" s="33">
        <f>$K$275</f>
        <v>20</v>
      </c>
      <c r="L280" s="33">
        <f>$L$275</f>
        <v>44</v>
      </c>
      <c r="M280" s="33">
        <f>$M$275</f>
        <v>48</v>
      </c>
      <c r="N280" s="33">
        <f>$N$275</f>
        <v>4</v>
      </c>
      <c r="O280" s="496">
        <f>$O$275</f>
        <v>10</v>
      </c>
      <c r="P280" s="118">
        <f>COUNTIF(I280:N280,8)</f>
        <v>0</v>
      </c>
      <c r="Q280" s="33">
        <f>COUNTIF(I280:N280,33)</f>
        <v>0</v>
      </c>
      <c r="R280" s="33">
        <f>COUNTIF(I280:N280,35)</f>
        <v>0</v>
      </c>
      <c r="S280" s="33">
        <f>COUNTIF(I280:N280,36)</f>
        <v>0</v>
      </c>
      <c r="T280" s="33">
        <v>0</v>
      </c>
      <c r="U280" s="33">
        <f>COUNTIF(N280:O280,3)</f>
        <v>0</v>
      </c>
      <c r="V280" s="496">
        <f>COUNTIF(O280:P280,7)</f>
        <v>0</v>
      </c>
      <c r="W280" s="164">
        <f>SUMIF(P280:T280,1)</f>
        <v>0</v>
      </c>
      <c r="X280" s="164">
        <f>SUMIF(U280:V280,1)</f>
        <v>0</v>
      </c>
      <c r="Y280" s="265"/>
      <c r="Z280" s="491"/>
      <c r="AA280" s="485" t="e">
        <f>IF(#REF!=1,5,0*(IF(#REF!=2,77,0)*IF(#REF!=3,17,0)*IF(#REF!=4,77,0)*IF(#REF!=5,777,0)*IF(#REF!=6,77777,0*(IF(#REF!=7,0,0)))))</f>
        <v>#REF!</v>
      </c>
      <c r="AB280" s="463" t="e">
        <f>IF(#REF!=1,17,0*(IF(#REF!=2,77,0)*IF(#REF!=3,17,0)*IF(#REF!=4,77,0)*IF(#REF!=5,777,0)*IF(#REF!=6,77777,0*(IF(#REF!=7,0,0)))))</f>
        <v>#REF!</v>
      </c>
      <c r="AC280" s="463" t="e">
        <f>IF(#REF!=1,77,0*(IF(#REF!=2,77,0)*IF(#REF!=3,17,0)*IF(#REF!=4,77,0)*IF(#REF!=5,777,0)*IF(#REF!=6,77777,0*(IF(#REF!=7,0,0)))))</f>
        <v>#REF!</v>
      </c>
      <c r="AD280" s="463" t="e">
        <f>IF(#REF!=1,777,0*(IF(#REF!=2,77,0)*IF(#REF!=3,17,0)*IF(#REF!=4,77,0)*IF(#REF!=5,777,0)*IF(#REF!=6,77777,0*(IF(#REF!=7,0,0)))))</f>
        <v>#REF!</v>
      </c>
      <c r="AE280" s="463" t="e">
        <f>IF(#REF!=1,7777,0*(IF(#REF!=2,77,0)*IF(#REF!=3,17,0)*IF(#REF!=4,77,0)*IF(#REF!=5,777,0)*IF(#REF!=6,77777,0*(IF(#REF!=7,0,0)))))</f>
        <v>#REF!</v>
      </c>
      <c r="AF280" s="463" t="e">
        <f>IF(#REF!=1,77777,0*(IF(#REF!=2,77,0)*IF(#REF!=3,17,0)*IF(#REF!=4,77,0)*IF(#REF!=5,777,0)*IF(#REF!=6,77777,0*(IF(#REF!=7,0,0)))))</f>
        <v>#REF!</v>
      </c>
      <c r="AG280" s="465" t="e">
        <f>IF(#REF!=1,#REF!,0*(IF(#REF!=2,5,0)*IF(#REF!=3,17,0)*IF(#REF!=4,77,0)*IF(#REF!=5,777,0)*IF(#REF!=6,7777,0*(IF(#REF!=6,77777,0)))))</f>
        <v>#REF!</v>
      </c>
      <c r="AH280" s="463" t="e">
        <f>IF(AA280=1,5,0*(IF(#REF!=2,77,0)*IF(#REF!=3,17,0)*IF(#REF!=4,77,0)*IF(#REF!=5,777,0)*IF(#REF!=6,77777,0*(IF(#REF!=7,0,0)))))</f>
        <v>#REF!</v>
      </c>
      <c r="AI280" s="463" t="e">
        <f>IF(#REF!=1,17,0*(IF(AA280=2,77,0)*IF(#REF!=3,17,0)*IF(#REF!=4,77,0)*IF(#REF!=5,777,0)*IF(#REF!=6,77777,0*(IF(#REF!=7,0,0)))))</f>
        <v>#REF!</v>
      </c>
      <c r="AJ280" s="463" t="e">
        <f>IF(#REF!=1,77,0*(IF(AB280=2,77,0)*IF(AA280=3,17,0)*IF(#REF!=4,77,0)*IF(#REF!=5,777,0)*IF(#REF!=6,77777,0*(IF(#REF!=7,0,0)))))</f>
        <v>#REF!</v>
      </c>
      <c r="AK280" s="463" t="e">
        <f>IF(#REF!=1,777,0*(IF(AC280=2,77,0)*IF(AB280=3,17,0)*IF(AA280=4,77,0)*IF(#REF!=5,777,0)*IF(#REF!=6,77777,0*(IF(#REF!=7,0,0)))))</f>
        <v>#REF!</v>
      </c>
      <c r="AL280" s="461" t="e">
        <f>IF($P$4=1,Eurojackpot!B280,0*(IF(AD280=2,77,0)*IF(AC280=3,17,0)*IF(AB280=4,77,0)*IF(AA280=5,777,0)*IF(#REF!=6,77777,0*(IF(Y280=7,0,0)))))</f>
        <v>#REF!</v>
      </c>
    </row>
    <row r="281" spans="1:38" ht="15.75" thickBot="1" x14ac:dyDescent="0.3">
      <c r="A281" s="82">
        <v>44449</v>
      </c>
      <c r="B281" s="361" t="s">
        <v>0</v>
      </c>
      <c r="C281" s="340"/>
      <c r="D281" s="340"/>
      <c r="E281" s="340"/>
      <c r="F281" s="340"/>
      <c r="G281" s="340"/>
      <c r="H281" s="346"/>
      <c r="I281" s="361" t="s">
        <v>1</v>
      </c>
      <c r="J281" s="340"/>
      <c r="K281" s="340"/>
      <c r="L281" s="340"/>
      <c r="M281" s="340"/>
      <c r="N281" s="340"/>
      <c r="O281" s="346"/>
      <c r="P281" s="361" t="s">
        <v>2</v>
      </c>
      <c r="Q281" s="340"/>
      <c r="R281" s="340"/>
      <c r="S281" s="340"/>
      <c r="T281" s="340"/>
      <c r="U281" s="340"/>
      <c r="V281" s="346"/>
      <c r="W281" s="456" t="s">
        <v>9</v>
      </c>
      <c r="X281" s="454" t="s">
        <v>3</v>
      </c>
      <c r="Y281" s="265"/>
      <c r="Z281" s="491"/>
      <c r="AA281" s="482" t="s">
        <v>166</v>
      </c>
      <c r="AB281" s="460" t="s">
        <v>167</v>
      </c>
      <c r="AC281" s="460" t="s">
        <v>168</v>
      </c>
      <c r="AD281" s="460" t="s">
        <v>169</v>
      </c>
      <c r="AE281" s="460" t="s">
        <v>170</v>
      </c>
      <c r="AF281" s="460" t="s">
        <v>171</v>
      </c>
      <c r="AG281" s="460" t="s">
        <v>172</v>
      </c>
      <c r="AH281" s="460" t="s">
        <v>173</v>
      </c>
      <c r="AI281" s="460" t="s">
        <v>174</v>
      </c>
      <c r="AJ281" s="460" t="s">
        <v>175</v>
      </c>
      <c r="AK281" s="460" t="s">
        <v>176</v>
      </c>
      <c r="AL281" s="460" t="s">
        <v>177</v>
      </c>
    </row>
    <row r="282" spans="1:38" x14ac:dyDescent="0.25">
      <c r="A282" s="44" t="s">
        <v>23</v>
      </c>
      <c r="B282" s="146">
        <f>$B$2</f>
        <v>3</v>
      </c>
      <c r="C282" s="147">
        <f>$C$2</f>
        <v>6</v>
      </c>
      <c r="D282" s="147">
        <f>$D$2</f>
        <v>15</v>
      </c>
      <c r="E282" s="147">
        <f>$E$2</f>
        <v>20</v>
      </c>
      <c r="F282" s="147">
        <f>$F$2</f>
        <v>22</v>
      </c>
      <c r="G282" s="147">
        <f>$G$2</f>
        <v>4</v>
      </c>
      <c r="H282" s="148">
        <f>$H$2</f>
        <v>8</v>
      </c>
      <c r="I282" s="291">
        <v>2</v>
      </c>
      <c r="J282" s="292">
        <v>11</v>
      </c>
      <c r="K282" s="292">
        <v>18</v>
      </c>
      <c r="L282" s="292">
        <v>23</v>
      </c>
      <c r="M282" s="292">
        <v>42</v>
      </c>
      <c r="N282" s="292">
        <v>5</v>
      </c>
      <c r="O282" s="142">
        <v>10</v>
      </c>
      <c r="P282" s="291">
        <f>COUNTIF(I282:N282,3)</f>
        <v>0</v>
      </c>
      <c r="Q282" s="292">
        <f>COUNTIF(I282:N282,6)</f>
        <v>0</v>
      </c>
      <c r="R282" s="292">
        <f>COUNTIF(I282:N282,15)</f>
        <v>0</v>
      </c>
      <c r="S282" s="292">
        <f>COUNTIF(I282:N282,20)</f>
        <v>0</v>
      </c>
      <c r="T282" s="292">
        <f>COUNTIF(I282:N282,22)</f>
        <v>0</v>
      </c>
      <c r="U282" s="292">
        <f>COUNTIF(N282:O282,4)</f>
        <v>0</v>
      </c>
      <c r="V282" s="142">
        <f>COUNTIF(O282:P282,8)</f>
        <v>0</v>
      </c>
      <c r="W282" s="455">
        <f>SUMIF(P282:T282,1)</f>
        <v>0</v>
      </c>
      <c r="X282" s="455">
        <f>SUMIF(U282:V282,1)</f>
        <v>0</v>
      </c>
      <c r="Y282" s="265"/>
      <c r="Z282" s="491"/>
      <c r="AA282" s="483">
        <f>IF(T281=1,5,0*(IF(S281=2,77,0)*IF(R281=3,17,0)*IF(Q281=4,77,0)*IF(P281=5,777,0)*IF(O281=6,77777,0*(IF(N281=7,0,0)))))</f>
        <v>0</v>
      </c>
      <c r="AB282" s="461">
        <f>IF(S282=1,17,0*(IF(T282=2,77,0)*IF(S282=3,17,0)*IF(R282=4,77,0)*IF(Q282=5,777,0)*IF(P282=6,77777,0*(IF(O282=7,0,0)))))</f>
        <v>0</v>
      </c>
      <c r="AC282" s="461">
        <f>IF(R282=1,77,0*(IF(U282=2,77,0)*IF(T282=3,17,0)*IF(S282=4,77,0)*IF(R282=5,777,0)*IF(Q282=6,77777,0*(IF(P282=7,0,0)))))</f>
        <v>0</v>
      </c>
      <c r="AD282" s="461">
        <f>IF(Q282=1,777,0*(IF(V282=2,77,0)*IF(U282=3,17,0)*IF(T282=4,77,0)*IF(S282=5,777,0)*IF(R282=6,77777,0*(IF(Q282=7,0,0)))))</f>
        <v>0</v>
      </c>
      <c r="AE282" s="461">
        <f>IF(P282=1,7777,0*(IF(W282=2,77,0)*IF(V282=3,17,0)*IF(U282=4,77,0)*IF(T282=5,777,0)*IF(S282=6,77777,0*(IF(R282=7,0,0)))))</f>
        <v>0</v>
      </c>
      <c r="AF282" s="461">
        <f>IF(O282=1,77777,0*(IF(X282=2,77,0)*IF(W282=3,17,0)*IF(V282=4,77,0)*IF(U282=5,777,0)*IF(T282=6,77777,0*(IF(S282=7,0,0)))))</f>
        <v>0</v>
      </c>
      <c r="AG282" s="464">
        <f>IF(N282=1,Y282,0*(IF(T282=2,5,0)*IF(S282=3,17,0)*IF(R282=4,77,0)*IF(Q282=5,777,0)*IF(P282=6,7777,0*(IF(O282=6,77777,0)))))</f>
        <v>0</v>
      </c>
      <c r="AH282" s="461" t="e">
        <f>IF(AA283=1,5,0*(IF(#REF!=2,77,0)*IF(Y282=3,17,0)*IF(X282=4,77,0)*IF(W282=5,777,0)*IF(V282=6,77777,0*(IF(U282=7,0,0)))))</f>
        <v>#REF!</v>
      </c>
      <c r="AI282" s="461" t="e">
        <f>IF(#REF!=1,17,0*(IF(AA283=2,77,0)*IF(#REF!=3,17,0)*IF(Y282=4,77,0)*IF(X282=5,777,0)*IF(W282=6,77777,0*(IF(V282=7,0,0)))))</f>
        <v>#REF!</v>
      </c>
      <c r="AJ282" s="461" t="e">
        <f>IF(Y282=1,77,0*(IF(AB282=2,77,0)*IF(AA283=3,17,0)*IF(#REF!=4,77,0)*IF(Y282=5,777,0)*IF(X282=6,77777,0*(IF(W282=7,0,0)))))</f>
        <v>#REF!</v>
      </c>
      <c r="AK282" s="461" t="e">
        <f>IF(X282=1,777,0*(IF(AC282=2,77,0)*IF(AB282=3,17,0)*IF(AA283=4,77,0)*IF(#REF!=5,777,0)*IF(Y282=6,77777,0*(IF(X282=7,0,0)))))</f>
        <v>#REF!</v>
      </c>
      <c r="AL282" s="461" t="e">
        <f>IF($P$4=1,Eurojackpot!B282,0*(IF(AD282=2,77,0)*IF(AC282=3,17,0)*IF(AB282=4,77,0)*IF(AA283=5,777,0)*IF(#REF!=6,77777,0*(IF(Y282=7,0,0)))))</f>
        <v>#REF!</v>
      </c>
    </row>
    <row r="283" spans="1:38" x14ac:dyDescent="0.25">
      <c r="A283" s="44" t="s">
        <v>24</v>
      </c>
      <c r="B283" s="149">
        <f>$B$3</f>
        <v>15</v>
      </c>
      <c r="C283" s="139">
        <f>$C$3</f>
        <v>17</v>
      </c>
      <c r="D283" s="139">
        <f>$D$3</f>
        <v>27</v>
      </c>
      <c r="E283" s="139">
        <f>$E$3</f>
        <v>33</v>
      </c>
      <c r="F283" s="139">
        <f>$F$3</f>
        <v>50</v>
      </c>
      <c r="G283" s="139">
        <f>$G$3</f>
        <v>1</v>
      </c>
      <c r="H283" s="150">
        <f>$H$3</f>
        <v>2</v>
      </c>
      <c r="I283" s="8">
        <f>$I$282</f>
        <v>2</v>
      </c>
      <c r="J283" s="1">
        <f>$J$282</f>
        <v>11</v>
      </c>
      <c r="K283" s="1">
        <f>$K$282</f>
        <v>18</v>
      </c>
      <c r="L283" s="1">
        <f>$L$282</f>
        <v>23</v>
      </c>
      <c r="M283" s="1">
        <f>$M$282</f>
        <v>42</v>
      </c>
      <c r="N283" s="1">
        <f>$N$282</f>
        <v>5</v>
      </c>
      <c r="O283" s="126">
        <f>$O$282</f>
        <v>10</v>
      </c>
      <c r="P283" s="8">
        <f>COUNTIF(I283:N283,15)</f>
        <v>0</v>
      </c>
      <c r="Q283" s="1">
        <f>COUNTIF(I283:N283,17)</f>
        <v>0</v>
      </c>
      <c r="R283" s="1">
        <f>COUNTIF(I283:N283,27)</f>
        <v>0</v>
      </c>
      <c r="S283" s="1">
        <f>COUNTIF(I283:N283,33)</f>
        <v>0</v>
      </c>
      <c r="T283" s="1">
        <f>COUNTIF(I283:N283,50)</f>
        <v>0</v>
      </c>
      <c r="U283" s="1">
        <f>COUNTIF(N283:O283,1)</f>
        <v>0</v>
      </c>
      <c r="V283" s="126">
        <f>COUNTIF(O283:P283,2)</f>
        <v>0</v>
      </c>
      <c r="W283" s="160">
        <f>SUMIF(P283:T283,1)</f>
        <v>0</v>
      </c>
      <c r="X283" s="160">
        <f>SUMIF(U283:V283,1)</f>
        <v>0</v>
      </c>
      <c r="Y283" s="265"/>
      <c r="Z283" s="491"/>
      <c r="AA283" s="483">
        <f>IF(T282=1,5,0*(IF(S282=2,77,0)*IF(R282=3,17,0)*IF(Q282=4,77,0)*IF(P282=5,777,0)*IF(O282=6,77777,0*(IF(N282=7,0,0)))))</f>
        <v>0</v>
      </c>
      <c r="AB283" s="461">
        <f t="shared" ref="AB283" si="373">IF(U282=1,5,0*(IF(T282=2,77,0)*IF(S282=3,17,0)*IF(R282=4,77,0)*IF(Q282=5,777,0)*IF(P282=6,77777,0*(IF(O282=7,0,0)))))</f>
        <v>0</v>
      </c>
      <c r="AC283" s="461">
        <f t="shared" ref="AC283" si="374">IF(V282=1,5,0*(IF(U282=2,77,0)*IF(T282=3,17,0)*IF(S282=4,77,0)*IF(R282=5,777,0)*IF(Q282=6,77777,0*(IF(P282=7,0,0)))))</f>
        <v>0</v>
      </c>
      <c r="AD283" s="461">
        <f t="shared" ref="AD283" si="375">IF(W282=1,5,0*(IF(V282=2,77,0)*IF(U282=3,17,0)*IF(T282=4,77,0)*IF(S282=5,777,0)*IF(R282=6,77777,0*(IF(Q282=7,0,0)))))</f>
        <v>0</v>
      </c>
      <c r="AE283" s="461">
        <f t="shared" ref="AE283" si="376">IF(X282=1,5,0*(IF(W282=2,77,0)*IF(V282=3,17,0)*IF(U282=4,77,0)*IF(T282=5,777,0)*IF(S282=6,77777,0*(IF(R282=7,0,0)))))</f>
        <v>0</v>
      </c>
      <c r="AF283" s="461">
        <f t="shared" ref="AF283" si="377">IF(Y282=1,5,0*(IF(X282=2,77,0)*IF(W282=3,17,0)*IF(V282=4,77,0)*IF(U282=5,777,0)*IF(T282=6,77777,0*(IF(S282=7,0,0)))))</f>
        <v>0</v>
      </c>
      <c r="AG283" s="461">
        <f t="shared" ref="AG283" si="378">IF(Z282=1,5,0*(IF(Y282=2,77,0)*IF(X282=3,17,0)*IF(W282=4,77,0)*IF(V282=5,777,0)*IF(U282=6,77777,0*(IF(T282=7,0,0)))))</f>
        <v>0</v>
      </c>
      <c r="AH283" s="461">
        <f t="shared" ref="AH283" si="379">IF(AA282=1,5,0*(IF(Z282=2,77,0)*IF(Y282=3,17,0)*IF(X282=4,77,0)*IF(W282=5,777,0)*IF(V282=6,77777,0*(IF(U282=7,0,0)))))</f>
        <v>0</v>
      </c>
      <c r="AI283" s="461">
        <f t="shared" ref="AI283" si="380">IF(AB282=1,5,0*(IF(AA282=2,77,0)*IF(Z282=3,17,0)*IF(Y282=4,77,0)*IF(X282=5,777,0)*IF(W282=6,77777,0*(IF(V282=7,0,0)))))</f>
        <v>0</v>
      </c>
      <c r="AJ283" s="461">
        <f t="shared" ref="AJ283" si="381">IF(AC282=1,5,0*(IF(AB282=2,77,0)*IF(AA282=3,17,0)*IF(Z282=4,77,0)*IF(Y282=5,777,0)*IF(X282=6,77777,0*(IF(W282=7,0,0)))))</f>
        <v>0</v>
      </c>
      <c r="AK283" s="461">
        <f t="shared" ref="AK283" si="382">IF(AD282=1,5,0*(IF(AC282=2,77,0)*IF(AB282=3,17,0)*IF(AA282=4,77,0)*IF(Z282=5,777,0)*IF(Y282=6,77777,0*(IF(X282=7,0,0)))))</f>
        <v>0</v>
      </c>
      <c r="AL283" s="461">
        <f t="shared" ref="AL283" si="383">IF(AE282=1,5,0*(IF(AD282=2,77,0)*IF(AC282=3,17,0)*IF(AB282=4,77,0)*IF(AA282=5,777,0)*IF(Z282=6,77777,0*(IF(Y282=7,0,0)))))</f>
        <v>0</v>
      </c>
    </row>
    <row r="284" spans="1:38" x14ac:dyDescent="0.25">
      <c r="A284" s="44" t="s">
        <v>25</v>
      </c>
      <c r="B284" s="149">
        <f>$B$4</f>
        <v>7</v>
      </c>
      <c r="C284" s="139">
        <f>$C$4</f>
        <v>8</v>
      </c>
      <c r="D284" s="139">
        <f>$D$4</f>
        <v>28</v>
      </c>
      <c r="E284" s="139">
        <f>$E$4</f>
        <v>34</v>
      </c>
      <c r="F284" s="139">
        <f>$F$4</f>
        <v>39</v>
      </c>
      <c r="G284" s="139">
        <f>$G$4</f>
        <v>4</v>
      </c>
      <c r="H284" s="150">
        <f>$H$4</f>
        <v>10</v>
      </c>
      <c r="I284" s="8">
        <f>$I$282</f>
        <v>2</v>
      </c>
      <c r="J284" s="1">
        <f>$J$282</f>
        <v>11</v>
      </c>
      <c r="K284" s="1">
        <f>$K$282</f>
        <v>18</v>
      </c>
      <c r="L284" s="1">
        <f>$L$282</f>
        <v>23</v>
      </c>
      <c r="M284" s="1">
        <f>$M$282</f>
        <v>42</v>
      </c>
      <c r="N284" s="1">
        <f>$N$282</f>
        <v>5</v>
      </c>
      <c r="O284" s="126">
        <f>$O$282</f>
        <v>10</v>
      </c>
      <c r="P284" s="8">
        <f>COUNTIF(I284:N284,7)</f>
        <v>0</v>
      </c>
      <c r="Q284" s="1">
        <f t="shared" ref="Q284" si="384">COUNTIF(I284:N284,8)</f>
        <v>0</v>
      </c>
      <c r="R284" s="1">
        <f>COUNTIF(I284:N284,28)</f>
        <v>0</v>
      </c>
      <c r="S284" s="1">
        <f>COUNTIF(I284:N284,34)</f>
        <v>0</v>
      </c>
      <c r="T284" s="1">
        <f>COUNTIF(I284:N284,39)</f>
        <v>0</v>
      </c>
      <c r="U284" s="1">
        <f t="shared" ref="U284:U285" si="385">COUNTIF(N284:O284,4)</f>
        <v>0</v>
      </c>
      <c r="V284" s="126">
        <f>COUNTIF(O284:P284,10)</f>
        <v>1</v>
      </c>
      <c r="W284" s="160">
        <f>SUMIF(P284:T284,1)</f>
        <v>0</v>
      </c>
      <c r="X284" s="160">
        <f>SUMIF(U284:V284,1)</f>
        <v>1</v>
      </c>
      <c r="Y284" s="265"/>
      <c r="Z284" s="491"/>
      <c r="AA284" s="483">
        <f>IF(T284=1,5,0*(IF(S284=2,77,0)*IF(R284=3,17,0)*IF(Q284=4,77,0)*IF(P284=5,777,0)*IF(O284=6,77777,0*(IF(N284=7,0,0)))))</f>
        <v>0</v>
      </c>
      <c r="AB284" s="461">
        <f>IF(S284=1,17,0*(IF(T284=2,77,0)*IF(S284=3,17,0)*IF(R284=4,77,0)*IF(Q284=5,777,0)*IF(P284=6,77777,0*(IF(O284=7,0,0)))))</f>
        <v>0</v>
      </c>
      <c r="AC284" s="461">
        <f>IF(R284=1,77,0*(IF(U284=2,77,0)*IF(T284=3,17,0)*IF(S284=4,77,0)*IF(R284=5,777,0)*IF(Q284=6,77777,0*(IF(P284=7,0,0)))))</f>
        <v>0</v>
      </c>
      <c r="AD284" s="461">
        <f>IF(Q284=1,777,0*(IF(V284=2,77,0)*IF(U284=3,17,0)*IF(T284=4,77,0)*IF(S284=5,777,0)*IF(R284=6,77777,0*(IF(Q284=7,0,0)))))</f>
        <v>0</v>
      </c>
      <c r="AE284" s="461">
        <f>IF(P284=1,7777,0*(IF(W284=2,77,0)*IF(V284=3,17,0)*IF(U284=4,77,0)*IF(T284=5,777,0)*IF(S284=6,77777,0*(IF(R284=7,0,0)))))</f>
        <v>0</v>
      </c>
      <c r="AF284" s="461">
        <f>IF(O284=1,77777,0*(IF(X284=2,77,0)*IF(W284=3,17,0)*IF(V284=4,77,0)*IF(U284=5,777,0)*IF(T284=6,77777,0*(IF(S284=7,0,0)))))</f>
        <v>0</v>
      </c>
      <c r="AG284" s="464">
        <f>IF(N284=1,Y284,0*(IF(T284=2,5,0)*IF(S284=3,17,0)*IF(R284=4,77,0)*IF(Q284=5,777,0)*IF(P284=6,7777,0*(IF(O284=6,77777,0)))))</f>
        <v>0</v>
      </c>
      <c r="AH284" s="461" t="e">
        <f>IF(AA284=1,5,0*(IF(#REF!=2,77,0)*IF(Y284=3,17,0)*IF(X284=4,77,0)*IF(W284=5,777,0)*IF(V284=6,77777,0*(IF(U284=7,0,0)))))</f>
        <v>#REF!</v>
      </c>
      <c r="AI284" s="461" t="e">
        <f>IF(#REF!=1,17,0*(IF(AA284=2,77,0)*IF(#REF!=3,17,0)*IF(Y284=4,77,0)*IF(X284=5,777,0)*IF(W284=6,77777,0*(IF(V284=7,0,0)))))</f>
        <v>#REF!</v>
      </c>
      <c r="AJ284" s="461" t="e">
        <f>IF(Y284=1,77,0*(IF(AB284=2,77,0)*IF(AA284=3,17,0)*IF(#REF!=4,77,0)*IF(Y284=5,777,0)*IF(X284=6,77777,0*(IF(W284=7,0,0)))))</f>
        <v>#REF!</v>
      </c>
      <c r="AK284" s="461">
        <f>IF(X284=1,777,0*(IF(AC284=2,77,0)*IF(AB284=3,17,0)*IF(AA284=4,77,0)*IF(#REF!=5,777,0)*IF(Y284=6,77777,0*(IF(X284=7,0,0)))))</f>
        <v>777</v>
      </c>
      <c r="AL284" s="461" t="e">
        <f>IF($P$4=1,Eurojackpot!B284,0*(IF(AD284=2,77,0)*IF(AC284=3,17,0)*IF(AB284=4,77,0)*IF(AA284=5,777,0)*IF(#REF!=6,77777,0*(IF(Y284=7,0,0)))))</f>
        <v>#REF!</v>
      </c>
    </row>
    <row r="285" spans="1:38" x14ac:dyDescent="0.25">
      <c r="A285" s="44" t="s">
        <v>26</v>
      </c>
      <c r="B285" s="149">
        <f>$B$5</f>
        <v>1</v>
      </c>
      <c r="C285" s="139">
        <f>$C$5</f>
        <v>6</v>
      </c>
      <c r="D285" s="139">
        <f>$D$5</f>
        <v>19</v>
      </c>
      <c r="E285" s="139">
        <f>$E$5</f>
        <v>38</v>
      </c>
      <c r="F285" s="139">
        <f>$F$5</f>
        <v>40</v>
      </c>
      <c r="G285" s="139">
        <f>$G$5</f>
        <v>4</v>
      </c>
      <c r="H285" s="150">
        <f>$H$5</f>
        <v>5</v>
      </c>
      <c r="I285" s="8">
        <f>$I$282</f>
        <v>2</v>
      </c>
      <c r="J285" s="1">
        <f>$J$282</f>
        <v>11</v>
      </c>
      <c r="K285" s="1">
        <f>$K$282</f>
        <v>18</v>
      </c>
      <c r="L285" s="1">
        <f>$L$282</f>
        <v>23</v>
      </c>
      <c r="M285" s="1">
        <f>$M$282</f>
        <v>42</v>
      </c>
      <c r="N285" s="1">
        <f>$N$282</f>
        <v>5</v>
      </c>
      <c r="O285" s="126">
        <f>$O$282</f>
        <v>10</v>
      </c>
      <c r="P285" s="8">
        <f>COUNTIF(I285:N285,1)</f>
        <v>0</v>
      </c>
      <c r="Q285" s="1">
        <f>COUNTIF(I285:N285,6)</f>
        <v>0</v>
      </c>
      <c r="R285" s="1">
        <f>COUNTIF(I285:N285,19)</f>
        <v>0</v>
      </c>
      <c r="S285" s="1">
        <f>COUNTIF(I285:N285,38)</f>
        <v>0</v>
      </c>
      <c r="T285" s="1">
        <f>COUNTIF(I286:N286,35)</f>
        <v>0</v>
      </c>
      <c r="U285" s="1">
        <f t="shared" si="385"/>
        <v>0</v>
      </c>
      <c r="V285" s="126">
        <f>COUNTIF(O285:P285,5)</f>
        <v>0</v>
      </c>
      <c r="W285" s="160">
        <f>SUMIF(P285:T285,1)</f>
        <v>0</v>
      </c>
      <c r="X285" s="160">
        <f>SUMIF(U285:V285,1)</f>
        <v>0</v>
      </c>
      <c r="Y285" s="265"/>
      <c r="Z285" s="491"/>
      <c r="AA285" s="483">
        <f>IF(T286=1,5,0*(IF(S286=2,77,0)*IF(R286=3,17,0)*IF(Q286=4,77,0)*IF(P286=5,777,0)*IF(O286=6,77777,0*(IF(N286=7,0,0)))))</f>
        <v>0</v>
      </c>
      <c r="AB285" s="461">
        <f>IF(S286=1,17,0*(IF(T286=2,77,0)*IF(S286=3,17,0)*IF(R286=4,77,0)*IF(Q286=5,777,0)*IF(P286=6,77777,0*(IF(O286=7,0,0)))))</f>
        <v>0</v>
      </c>
      <c r="AC285" s="461">
        <f>IF(R286=1,77,0*(IF(U286=2,77,0)*IF(T286=3,17,0)*IF(S286=4,77,0)*IF(R286=5,777,0)*IF(Q286=6,77777,0*(IF(P286=7,0,0)))))</f>
        <v>0</v>
      </c>
      <c r="AD285" s="461">
        <f>IF(Q286=1,777,0*(IF(V286=2,77,0)*IF(U286=3,17,0)*IF(T286=4,77,0)*IF(S286=5,777,0)*IF(R286=6,77777,0*(IF(Q286=7,0,0)))))</f>
        <v>0</v>
      </c>
      <c r="AE285" s="461">
        <f>IF(P286=1,7777,0*(IF(W286=2,77,0)*IF(V286=3,17,0)*IF(U286=4,77,0)*IF(T286=5,777,0)*IF(S286=6,77777,0*(IF(R286=7,0,0)))))</f>
        <v>0</v>
      </c>
      <c r="AF285" s="461">
        <f>IF(O286=1,77777,0*(IF(X286=2,77,0)*IF(W286=3,17,0)*IF(V286=4,77,0)*IF(U286=5,777,0)*IF(T286=6,77777,0*(IF(S286=7,0,0)))))</f>
        <v>0</v>
      </c>
      <c r="AG285" s="464">
        <f>IF(N286=1,Y286,0*(IF(T286=2,5,0)*IF(S286=3,17,0)*IF(R286=4,77,0)*IF(Q286=5,777,0)*IF(P286=6,7777,0*(IF(O286=6,77777,0)))))</f>
        <v>0</v>
      </c>
      <c r="AH285" s="461" t="e">
        <f>IF(AA285=1,5,0*(IF(#REF!=2,77,0)*IF(Y286=3,17,0)*IF(X286=4,77,0)*IF(W286=5,777,0)*IF(V286=6,77777,0*(IF(U286=7,0,0)))))</f>
        <v>#REF!</v>
      </c>
      <c r="AI285" s="461" t="e">
        <f>IF(#REF!=1,17,0*(IF(AA285=2,77,0)*IF(#REF!=3,17,0)*IF(Y286=4,77,0)*IF(X286=5,777,0)*IF(W286=6,77777,0*(IF(V286=7,0,0)))))</f>
        <v>#REF!</v>
      </c>
      <c r="AJ285" s="461" t="e">
        <f>IF(Y286=1,77,0*(IF(AB285=2,77,0)*IF(AA285=3,17,0)*IF(#REF!=4,77,0)*IF(Y286=5,777,0)*IF(X286=6,77777,0*(IF(W286=7,0,0)))))</f>
        <v>#REF!</v>
      </c>
      <c r="AK285" s="461" t="e">
        <f>IF(X286=1,777,0*(IF(AC285=2,77,0)*IF(AB285=3,17,0)*IF(AA285=4,77,0)*IF(#REF!=5,777,0)*IF(Y286=6,77777,0*(IF(X286=7,0,0)))))</f>
        <v>#REF!</v>
      </c>
      <c r="AL285" s="461" t="e">
        <f>IF($P$4=1,Eurojackpot!B285,0*(IF(AD285=2,77,0)*IF(AC285=3,17,0)*IF(AB285=4,77,0)*IF(AA285=5,777,0)*IF(#REF!=6,77777,0*(IF(Y285=7,0,0)))))</f>
        <v>#REF!</v>
      </c>
    </row>
    <row r="286" spans="1:38" x14ac:dyDescent="0.25">
      <c r="A286" s="44" t="s">
        <v>27</v>
      </c>
      <c r="B286" s="149">
        <f>$B$6</f>
        <v>10</v>
      </c>
      <c r="C286" s="139">
        <f>$C$6</f>
        <v>25</v>
      </c>
      <c r="D286" s="139">
        <f>$D$6</f>
        <v>26</v>
      </c>
      <c r="E286" s="139">
        <f>$E$6</f>
        <v>29</v>
      </c>
      <c r="F286" s="139">
        <f>$F$6</f>
        <v>35</v>
      </c>
      <c r="G286" s="139">
        <f>$G$6</f>
        <v>6</v>
      </c>
      <c r="H286" s="150">
        <f>$H$6</f>
        <v>9</v>
      </c>
      <c r="I286" s="8">
        <f>$I$282</f>
        <v>2</v>
      </c>
      <c r="J286" s="1">
        <f>$J$282</f>
        <v>11</v>
      </c>
      <c r="K286" s="1">
        <f>$K$282</f>
        <v>18</v>
      </c>
      <c r="L286" s="1">
        <f>$L$282</f>
        <v>23</v>
      </c>
      <c r="M286" s="1">
        <f>$M$282</f>
        <v>42</v>
      </c>
      <c r="N286" s="1">
        <f>$N$282</f>
        <v>5</v>
      </c>
      <c r="O286" s="126">
        <f>$O$282</f>
        <v>10</v>
      </c>
      <c r="P286" s="8">
        <f>COUNTIF(I286:N286,10)</f>
        <v>0</v>
      </c>
      <c r="Q286" s="1">
        <f>COUNTIF(I286:N286,25)</f>
        <v>0</v>
      </c>
      <c r="R286" s="1">
        <f>COUNTIF(I286:N286,26)</f>
        <v>0</v>
      </c>
      <c r="S286" s="1">
        <f>COUNTIF(I286:N286,29)</f>
        <v>0</v>
      </c>
      <c r="T286" s="1">
        <f>COUNTIF(I287:N287,37)</f>
        <v>0</v>
      </c>
      <c r="U286" s="1">
        <f>COUNTIF(N286:O286,6)</f>
        <v>0</v>
      </c>
      <c r="V286" s="126">
        <f>COUNTIF(O286:P286,9)</f>
        <v>0</v>
      </c>
      <c r="W286" s="160">
        <f>SUMIF(P286:T286,1)</f>
        <v>0</v>
      </c>
      <c r="X286" s="160">
        <f>SUMIF(U286:V286,1)</f>
        <v>0</v>
      </c>
      <c r="Y286" s="265"/>
      <c r="Z286" s="491"/>
      <c r="AA286" s="483" t="e">
        <f>IF(#REF!=1,5,0*(IF(#REF!=2,77,0)*IF(#REF!=3,17,0)*IF(#REF!=4,77,0)*IF(#REF!=5,777,0)*IF(#REF!=6,77777,0*(IF(#REF!=7,0,0)))))</f>
        <v>#REF!</v>
      </c>
      <c r="AB286" s="461" t="e">
        <f>IF(#REF!=1,17,0*(IF(#REF!=2,77,0)*IF(#REF!=3,17,0)*IF(#REF!=4,77,0)*IF(#REF!=5,777,0)*IF(#REF!=6,77777,0*(IF(#REF!=7,0,0)))))</f>
        <v>#REF!</v>
      </c>
      <c r="AC286" s="461" t="e">
        <f>IF(#REF!=1,77,0*(IF(#REF!=2,77,0)*IF(#REF!=3,17,0)*IF(#REF!=4,77,0)*IF(#REF!=5,777,0)*IF(#REF!=6,77777,0*(IF(#REF!=7,0,0)))))</f>
        <v>#REF!</v>
      </c>
      <c r="AD286" s="461" t="e">
        <f>IF(#REF!=1,777,0*(IF(#REF!=2,77,0)*IF(#REF!=3,17,0)*IF(#REF!=4,77,0)*IF(#REF!=5,777,0)*IF(#REF!=6,77777,0*(IF(#REF!=7,0,0)))))</f>
        <v>#REF!</v>
      </c>
      <c r="AE286" s="461" t="e">
        <f>IF(#REF!=1,7777,0*(IF(#REF!=2,77,0)*IF(#REF!=3,17,0)*IF(#REF!=4,77,0)*IF(#REF!=5,777,0)*IF(#REF!=6,77777,0*(IF(#REF!=7,0,0)))))</f>
        <v>#REF!</v>
      </c>
      <c r="AF286" s="461" t="e">
        <f>IF(#REF!=1,77777,0*(IF(#REF!=2,77,0)*IF(#REF!=3,17,0)*IF(#REF!=4,77,0)*IF(#REF!=5,777,0)*IF(#REF!=6,77777,0*(IF(#REF!=7,0,0)))))</f>
        <v>#REF!</v>
      </c>
      <c r="AG286" s="464" t="e">
        <f>IF(#REF!=1,#REF!,0*(IF(#REF!=2,5,0)*IF(#REF!=3,17,0)*IF(#REF!=4,77,0)*IF(#REF!=5,777,0)*IF(#REF!=6,7777,0*(IF(#REF!=6,77777,0)))))</f>
        <v>#REF!</v>
      </c>
      <c r="AH286" s="461" t="e">
        <f>IF(AA286=1,5,0*(IF(#REF!=2,77,0)*IF(#REF!=3,17,0)*IF(#REF!=4,77,0)*IF(#REF!=5,777,0)*IF(#REF!=6,77777,0*(IF(#REF!=7,0,0)))))</f>
        <v>#REF!</v>
      </c>
      <c r="AI286" s="461" t="e">
        <f>IF(#REF!=1,17,0*(IF(AA286=2,77,0)*IF(#REF!=3,17,0)*IF(#REF!=4,77,0)*IF(#REF!=5,777,0)*IF(#REF!=6,77777,0*(IF(#REF!=7,0,0)))))</f>
        <v>#REF!</v>
      </c>
      <c r="AJ286" s="461" t="e">
        <f>IF(#REF!=1,77,0*(IF(AB286=2,77,0)*IF(AA286=3,17,0)*IF(#REF!=4,77,0)*IF(#REF!=5,777,0)*IF(#REF!=6,77777,0*(IF(#REF!=7,0,0)))))</f>
        <v>#REF!</v>
      </c>
      <c r="AK286" s="461" t="e">
        <f>IF(#REF!=1,777,0*(IF(AC286=2,77,0)*IF(AB286=3,17,0)*IF(AA286=4,77,0)*IF(#REF!=5,777,0)*IF(#REF!=6,77777,0*(IF(#REF!=7,0,0)))))</f>
        <v>#REF!</v>
      </c>
      <c r="AL286" s="461" t="e">
        <f>IF($P$4=1,Eurojackpot!B286,0*(IF(AD286=2,77,0)*IF(AC286=3,17,0)*IF(AB286=4,77,0)*IF(AA286=5,777,0)*IF(#REF!=6,77777,0*(IF(Y286=7,0,0)))))</f>
        <v>#REF!</v>
      </c>
    </row>
    <row r="287" spans="1:38" ht="15.75" thickBot="1" x14ac:dyDescent="0.3">
      <c r="A287" s="44" t="s">
        <v>28</v>
      </c>
      <c r="B287" s="149">
        <f>$B$7</f>
        <v>8</v>
      </c>
      <c r="C287" s="139">
        <f>$C$7</f>
        <v>33</v>
      </c>
      <c r="D287" s="139">
        <f>$D$7</f>
        <v>35</v>
      </c>
      <c r="E287" s="139">
        <f>$E$7</f>
        <v>36</v>
      </c>
      <c r="F287" s="139">
        <f>$F$7</f>
        <v>37</v>
      </c>
      <c r="G287" s="139">
        <f>$G$7</f>
        <v>3</v>
      </c>
      <c r="H287" s="150">
        <f>$H$7</f>
        <v>7</v>
      </c>
      <c r="I287" s="118">
        <f>$I$282</f>
        <v>2</v>
      </c>
      <c r="J287" s="33">
        <f>$J$282</f>
        <v>11</v>
      </c>
      <c r="K287" s="33">
        <f>$K$282</f>
        <v>18</v>
      </c>
      <c r="L287" s="33">
        <f>$L$282</f>
        <v>23</v>
      </c>
      <c r="M287" s="33">
        <f>$M$282</f>
        <v>42</v>
      </c>
      <c r="N287" s="33">
        <f>$N$282</f>
        <v>5</v>
      </c>
      <c r="O287" s="496">
        <f>$O$282</f>
        <v>10</v>
      </c>
      <c r="P287" s="118">
        <f>COUNTIF(I287:N287,8)</f>
        <v>0</v>
      </c>
      <c r="Q287" s="33">
        <f>COUNTIF(I287:N287,33)</f>
        <v>0</v>
      </c>
      <c r="R287" s="33">
        <f>COUNTIF(I287:N287,35)</f>
        <v>0</v>
      </c>
      <c r="S287" s="33">
        <f>COUNTIF(I287:N287,36)</f>
        <v>0</v>
      </c>
      <c r="T287" s="33">
        <v>0</v>
      </c>
      <c r="U287" s="33">
        <f>COUNTIF(N287:O287,3)</f>
        <v>0</v>
      </c>
      <c r="V287" s="496">
        <f>COUNTIF(O287:P287,7)</f>
        <v>0</v>
      </c>
      <c r="W287" s="164">
        <f>SUMIF(P287:T287,1)</f>
        <v>0</v>
      </c>
      <c r="X287" s="164">
        <f>SUMIF(U287:V287,1)</f>
        <v>0</v>
      </c>
      <c r="Y287" s="265"/>
      <c r="Z287" s="491"/>
      <c r="AA287" s="485" t="e">
        <f>IF(#REF!=1,5,0*(IF(#REF!=2,77,0)*IF(#REF!=3,17,0)*IF(#REF!=4,77,0)*IF(#REF!=5,777,0)*IF(#REF!=6,77777,0*(IF(#REF!=7,0,0)))))</f>
        <v>#REF!</v>
      </c>
      <c r="AB287" s="463" t="e">
        <f>IF(#REF!=1,17,0*(IF(#REF!=2,77,0)*IF(#REF!=3,17,0)*IF(#REF!=4,77,0)*IF(#REF!=5,777,0)*IF(#REF!=6,77777,0*(IF(#REF!=7,0,0)))))</f>
        <v>#REF!</v>
      </c>
      <c r="AC287" s="463" t="e">
        <f>IF(#REF!=1,77,0*(IF(#REF!=2,77,0)*IF(#REF!=3,17,0)*IF(#REF!=4,77,0)*IF(#REF!=5,777,0)*IF(#REF!=6,77777,0*(IF(#REF!=7,0,0)))))</f>
        <v>#REF!</v>
      </c>
      <c r="AD287" s="463" t="e">
        <f>IF(#REF!=1,777,0*(IF(#REF!=2,77,0)*IF(#REF!=3,17,0)*IF(#REF!=4,77,0)*IF(#REF!=5,777,0)*IF(#REF!=6,77777,0*(IF(#REF!=7,0,0)))))</f>
        <v>#REF!</v>
      </c>
      <c r="AE287" s="463" t="e">
        <f>IF(#REF!=1,7777,0*(IF(#REF!=2,77,0)*IF(#REF!=3,17,0)*IF(#REF!=4,77,0)*IF(#REF!=5,777,0)*IF(#REF!=6,77777,0*(IF(#REF!=7,0,0)))))</f>
        <v>#REF!</v>
      </c>
      <c r="AF287" s="463" t="e">
        <f>IF(#REF!=1,77777,0*(IF(#REF!=2,77,0)*IF(#REF!=3,17,0)*IF(#REF!=4,77,0)*IF(#REF!=5,777,0)*IF(#REF!=6,77777,0*(IF(#REF!=7,0,0)))))</f>
        <v>#REF!</v>
      </c>
      <c r="AG287" s="465" t="e">
        <f>IF(#REF!=1,#REF!,0*(IF(#REF!=2,5,0)*IF(#REF!=3,17,0)*IF(#REF!=4,77,0)*IF(#REF!=5,777,0)*IF(#REF!=6,7777,0*(IF(#REF!=6,77777,0)))))</f>
        <v>#REF!</v>
      </c>
      <c r="AH287" s="463" t="e">
        <f>IF(AA287=1,5,0*(IF(#REF!=2,77,0)*IF(#REF!=3,17,0)*IF(#REF!=4,77,0)*IF(#REF!=5,777,0)*IF(#REF!=6,77777,0*(IF(#REF!=7,0,0)))))</f>
        <v>#REF!</v>
      </c>
      <c r="AI287" s="463" t="e">
        <f>IF(#REF!=1,17,0*(IF(AA287=2,77,0)*IF(#REF!=3,17,0)*IF(#REF!=4,77,0)*IF(#REF!=5,777,0)*IF(#REF!=6,77777,0*(IF(#REF!=7,0,0)))))</f>
        <v>#REF!</v>
      </c>
      <c r="AJ287" s="463" t="e">
        <f>IF(#REF!=1,77,0*(IF(AB287=2,77,0)*IF(AA287=3,17,0)*IF(#REF!=4,77,0)*IF(#REF!=5,777,0)*IF(#REF!=6,77777,0*(IF(#REF!=7,0,0)))))</f>
        <v>#REF!</v>
      </c>
      <c r="AK287" s="463" t="e">
        <f>IF(#REF!=1,777,0*(IF(AC287=2,77,0)*IF(AB287=3,17,0)*IF(AA287=4,77,0)*IF(#REF!=5,777,0)*IF(#REF!=6,77777,0*(IF(#REF!=7,0,0)))))</f>
        <v>#REF!</v>
      </c>
      <c r="AL287" s="461" t="e">
        <f>IF($P$4=1,Eurojackpot!B287,0*(IF(AD287=2,77,0)*IF(AC287=3,17,0)*IF(AB287=4,77,0)*IF(AA287=5,777,0)*IF(#REF!=6,77777,0*(IF(Y287=7,0,0)))))</f>
        <v>#REF!</v>
      </c>
    </row>
    <row r="288" spans="1:38" ht="15.75" thickBot="1" x14ac:dyDescent="0.3">
      <c r="A288" s="81">
        <v>44456</v>
      </c>
      <c r="B288" s="361" t="s">
        <v>0</v>
      </c>
      <c r="C288" s="340"/>
      <c r="D288" s="340"/>
      <c r="E288" s="340"/>
      <c r="F288" s="340"/>
      <c r="G288" s="340"/>
      <c r="H288" s="346"/>
      <c r="I288" s="361" t="s">
        <v>1</v>
      </c>
      <c r="J288" s="340"/>
      <c r="K288" s="340"/>
      <c r="L288" s="340"/>
      <c r="M288" s="340"/>
      <c r="N288" s="340"/>
      <c r="O288" s="346"/>
      <c r="P288" s="361" t="s">
        <v>2</v>
      </c>
      <c r="Q288" s="340"/>
      <c r="R288" s="340"/>
      <c r="S288" s="340"/>
      <c r="T288" s="340"/>
      <c r="U288" s="340"/>
      <c r="V288" s="346"/>
      <c r="W288" s="456" t="s">
        <v>9</v>
      </c>
      <c r="X288" s="454" t="s">
        <v>3</v>
      </c>
      <c r="Y288" s="265"/>
      <c r="Z288" s="491"/>
      <c r="AA288" s="482" t="s">
        <v>166</v>
      </c>
      <c r="AB288" s="460" t="s">
        <v>167</v>
      </c>
      <c r="AC288" s="460" t="s">
        <v>168</v>
      </c>
      <c r="AD288" s="460" t="s">
        <v>169</v>
      </c>
      <c r="AE288" s="460" t="s">
        <v>170</v>
      </c>
      <c r="AF288" s="460" t="s">
        <v>171</v>
      </c>
      <c r="AG288" s="460" t="s">
        <v>172</v>
      </c>
      <c r="AH288" s="460" t="s">
        <v>173</v>
      </c>
      <c r="AI288" s="460" t="s">
        <v>174</v>
      </c>
      <c r="AJ288" s="460" t="s">
        <v>175</v>
      </c>
      <c r="AK288" s="460" t="s">
        <v>176</v>
      </c>
      <c r="AL288" s="460" t="s">
        <v>177</v>
      </c>
    </row>
    <row r="289" spans="1:38" x14ac:dyDescent="0.25">
      <c r="A289" s="44" t="s">
        <v>23</v>
      </c>
      <c r="B289" s="146">
        <f>$B$2</f>
        <v>3</v>
      </c>
      <c r="C289" s="147">
        <f>$C$2</f>
        <v>6</v>
      </c>
      <c r="D289" s="147">
        <f>$D$2</f>
        <v>15</v>
      </c>
      <c r="E289" s="147">
        <f>$E$2</f>
        <v>20</v>
      </c>
      <c r="F289" s="147">
        <f>$F$2</f>
        <v>22</v>
      </c>
      <c r="G289" s="147">
        <f>$G$2</f>
        <v>4</v>
      </c>
      <c r="H289" s="148">
        <f>$H$2</f>
        <v>8</v>
      </c>
      <c r="I289" s="136">
        <v>14</v>
      </c>
      <c r="J289" s="141">
        <v>17</v>
      </c>
      <c r="K289" s="141">
        <v>20</v>
      </c>
      <c r="L289" s="141">
        <v>27</v>
      </c>
      <c r="M289" s="141">
        <v>32</v>
      </c>
      <c r="N289" s="141">
        <v>3</v>
      </c>
      <c r="O289" s="142">
        <v>7</v>
      </c>
      <c r="P289" s="291">
        <f>COUNTIF(I289:N289,3)</f>
        <v>1</v>
      </c>
      <c r="Q289" s="292">
        <f>COUNTIF(I289:N289,6)</f>
        <v>0</v>
      </c>
      <c r="R289" s="292">
        <f>COUNTIF(I289:N289,15)</f>
        <v>0</v>
      </c>
      <c r="S289" s="292">
        <f>COUNTIF(I289:N289,20)</f>
        <v>1</v>
      </c>
      <c r="T289" s="292">
        <f>COUNTIF(I289:N289,22)</f>
        <v>0</v>
      </c>
      <c r="U289" s="292">
        <f>COUNTIF(N289:O289,4)</f>
        <v>0</v>
      </c>
      <c r="V289" s="142">
        <f>COUNTIF(O289:P289,8)</f>
        <v>0</v>
      </c>
      <c r="W289" s="455">
        <f>SUMIF(P289:T289,1)</f>
        <v>2</v>
      </c>
      <c r="X289" s="455">
        <f>SUMIF(U289:V289,1)</f>
        <v>0</v>
      </c>
      <c r="Y289" s="265"/>
      <c r="Z289" s="491"/>
      <c r="AA289" s="483">
        <f>IF(T288=1,5,0*(IF(S288=2,77,0)*IF(R288=3,17,0)*IF(Q288=4,77,0)*IF(P288=5,777,0)*IF(O288=6,77777,0*(IF(N288=7,0,0)))))</f>
        <v>0</v>
      </c>
      <c r="AB289" s="461">
        <f>IF(S289=1,17,0*(IF(T289=2,77,0)*IF(S289=3,17,0)*IF(R289=4,77,0)*IF(Q289=5,777,0)*IF(P289=6,77777,0*(IF(O289=7,0,0)))))</f>
        <v>17</v>
      </c>
      <c r="AC289" s="461">
        <f>IF(R289=1,77,0*(IF(U289=2,77,0)*IF(T289=3,17,0)*IF(S289=4,77,0)*IF(R289=5,777,0)*IF(Q289=6,77777,0*(IF(P289=7,0,0)))))</f>
        <v>0</v>
      </c>
      <c r="AD289" s="461">
        <f>IF(Q289=1,777,0*(IF(V289=2,77,0)*IF(U289=3,17,0)*IF(T289=4,77,0)*IF(S289=5,777,0)*IF(R289=6,77777,0*(IF(Q289=7,0,0)))))</f>
        <v>0</v>
      </c>
      <c r="AE289" s="461">
        <f>IF(P289=1,7777,0*(IF(W289=2,77,0)*IF(V289=3,17,0)*IF(U289=4,77,0)*IF(T289=5,777,0)*IF(S289=6,77777,0*(IF(R289=7,0,0)))))</f>
        <v>7777</v>
      </c>
      <c r="AF289" s="461">
        <f>IF(O289=1,77777,0*(IF(X289=2,77,0)*IF(W289=3,17,0)*IF(V289=4,77,0)*IF(U289=5,777,0)*IF(T289=6,77777,0*(IF(S289=7,0,0)))))</f>
        <v>0</v>
      </c>
      <c r="AG289" s="464">
        <f>IF(N289=1,Y289,0*(IF(T289=2,5,0)*IF(S289=3,17,0)*IF(R289=4,77,0)*IF(Q289=5,777,0)*IF(P289=6,7777,0*(IF(O289=6,77777,0)))))</f>
        <v>0</v>
      </c>
      <c r="AH289" s="461" t="e">
        <f>IF(AA290=1,5,0*(IF(#REF!=2,77,0)*IF(Y289=3,17,0)*IF(X289=4,77,0)*IF(W289=5,777,0)*IF(V289=6,77777,0*(IF(U289=7,0,0)))))</f>
        <v>#REF!</v>
      </c>
      <c r="AI289" s="461" t="e">
        <f>IF(#REF!=1,17,0*(IF(AA290=2,77,0)*IF(#REF!=3,17,0)*IF(Y289=4,77,0)*IF(X289=5,777,0)*IF(W289=6,77777,0*(IF(V289=7,0,0)))))</f>
        <v>#REF!</v>
      </c>
      <c r="AJ289" s="461" t="e">
        <f>IF(Y289=1,77,0*(IF(AB289=2,77,0)*IF(AA290=3,17,0)*IF(#REF!=4,77,0)*IF(Y289=5,777,0)*IF(X289=6,77777,0*(IF(W289=7,0,0)))))</f>
        <v>#REF!</v>
      </c>
      <c r="AK289" s="461" t="e">
        <f>IF(X289=1,777,0*(IF(AC289=2,77,0)*IF(AB289=3,17,0)*IF(AA290=4,77,0)*IF(#REF!=5,777,0)*IF(Y289=6,77777,0*(IF(X289=7,0,0)))))</f>
        <v>#REF!</v>
      </c>
      <c r="AL289" s="461" t="e">
        <f>IF($P$4=1,Eurojackpot!B289,0*(IF(AD289=2,77,0)*IF(AC289=3,17,0)*IF(AB289=4,77,0)*IF(AA290=5,777,0)*IF(#REF!=6,77777,0*(IF(Y289=7,0,0)))))</f>
        <v>#REF!</v>
      </c>
    </row>
    <row r="290" spans="1:38" x14ac:dyDescent="0.25">
      <c r="A290" s="44" t="s">
        <v>24</v>
      </c>
      <c r="B290" s="149">
        <f>$B$3</f>
        <v>15</v>
      </c>
      <c r="C290" s="139">
        <f>$C$3</f>
        <v>17</v>
      </c>
      <c r="D290" s="139">
        <f>$D$3</f>
        <v>27</v>
      </c>
      <c r="E290" s="139">
        <f>$E$3</f>
        <v>33</v>
      </c>
      <c r="F290" s="139">
        <f>$F$3</f>
        <v>50</v>
      </c>
      <c r="G290" s="139">
        <f>$G$3</f>
        <v>1</v>
      </c>
      <c r="H290" s="150">
        <f>$H$3</f>
        <v>2</v>
      </c>
      <c r="I290" s="8">
        <f>$I$289</f>
        <v>14</v>
      </c>
      <c r="J290" s="1">
        <f>$J$289</f>
        <v>17</v>
      </c>
      <c r="K290" s="1">
        <f>$K$289</f>
        <v>20</v>
      </c>
      <c r="L290" s="1">
        <f>$L$289</f>
        <v>27</v>
      </c>
      <c r="M290" s="1">
        <f>$M$289</f>
        <v>32</v>
      </c>
      <c r="N290" s="1">
        <f>$N$289</f>
        <v>3</v>
      </c>
      <c r="O290" s="126">
        <f>$O$289</f>
        <v>7</v>
      </c>
      <c r="P290" s="8">
        <f>COUNTIF(I290:N290,15)</f>
        <v>0</v>
      </c>
      <c r="Q290" s="1">
        <f>COUNTIF(I290:N290,17)</f>
        <v>1</v>
      </c>
      <c r="R290" s="1">
        <f>COUNTIF(I290:N290,27)</f>
        <v>1</v>
      </c>
      <c r="S290" s="1">
        <f>COUNTIF(I290:N290,33)</f>
        <v>0</v>
      </c>
      <c r="T290" s="1">
        <f>COUNTIF(I290:N290,50)</f>
        <v>0</v>
      </c>
      <c r="U290" s="1">
        <f>COUNTIF(N290:O290,1)</f>
        <v>0</v>
      </c>
      <c r="V290" s="126">
        <f>COUNTIF(O290:P290,2)</f>
        <v>0</v>
      </c>
      <c r="W290" s="160">
        <f>SUMIF(P290:T290,1)</f>
        <v>2</v>
      </c>
      <c r="X290" s="160">
        <f>SUMIF(U290:V290,1)</f>
        <v>0</v>
      </c>
      <c r="Y290" s="159"/>
      <c r="Z290" s="491"/>
      <c r="AA290" s="483">
        <f>IF(T289=1,5,0*(IF(S289=2,77,0)*IF(R289=3,17,0)*IF(Q289=4,77,0)*IF(P289=5,777,0)*IF(O289=6,77777,0*(IF(N289=7,0,0)))))</f>
        <v>0</v>
      </c>
      <c r="AB290" s="461">
        <f t="shared" ref="AB290" si="386">IF(U289=1,5,0*(IF(T289=2,77,0)*IF(S289=3,17,0)*IF(R289=4,77,0)*IF(Q289=5,777,0)*IF(P289=6,77777,0*(IF(O289=7,0,0)))))</f>
        <v>0</v>
      </c>
      <c r="AC290" s="461">
        <f t="shared" ref="AC290" si="387">IF(V289=1,5,0*(IF(U289=2,77,0)*IF(T289=3,17,0)*IF(S289=4,77,0)*IF(R289=5,777,0)*IF(Q289=6,77777,0*(IF(P289=7,0,0)))))</f>
        <v>0</v>
      </c>
      <c r="AD290" s="461">
        <f t="shared" ref="AD290" si="388">IF(W289=1,5,0*(IF(V289=2,77,0)*IF(U289=3,17,0)*IF(T289=4,77,0)*IF(S289=5,777,0)*IF(R289=6,77777,0*(IF(Q289=7,0,0)))))</f>
        <v>0</v>
      </c>
      <c r="AE290" s="461">
        <f t="shared" ref="AE290" si="389">IF(X289=1,5,0*(IF(W289=2,77,0)*IF(V289=3,17,0)*IF(U289=4,77,0)*IF(T289=5,777,0)*IF(S289=6,77777,0*(IF(R289=7,0,0)))))</f>
        <v>0</v>
      </c>
      <c r="AF290" s="461">
        <f t="shared" ref="AF290" si="390">IF(Y289=1,5,0*(IF(X289=2,77,0)*IF(W289=3,17,0)*IF(V289=4,77,0)*IF(U289=5,777,0)*IF(T289=6,77777,0*(IF(S289=7,0,0)))))</f>
        <v>0</v>
      </c>
      <c r="AG290" s="461">
        <f t="shared" ref="AG290" si="391">IF(Z289=1,5,0*(IF(Y289=2,77,0)*IF(X289=3,17,0)*IF(W289=4,77,0)*IF(V289=5,777,0)*IF(U289=6,77777,0*(IF(T289=7,0,0)))))</f>
        <v>0</v>
      </c>
      <c r="AH290" s="461">
        <f t="shared" ref="AH290" si="392">IF(AA289=1,5,0*(IF(Z289=2,77,0)*IF(Y289=3,17,0)*IF(X289=4,77,0)*IF(W289=5,777,0)*IF(V289=6,77777,0*(IF(U289=7,0,0)))))</f>
        <v>0</v>
      </c>
      <c r="AI290" s="461">
        <f t="shared" ref="AI290" si="393">IF(AB289=1,5,0*(IF(AA289=2,77,0)*IF(Z289=3,17,0)*IF(Y289=4,77,0)*IF(X289=5,777,0)*IF(W289=6,77777,0*(IF(V289=7,0,0)))))</f>
        <v>0</v>
      </c>
      <c r="AJ290" s="461">
        <f t="shared" ref="AJ290" si="394">IF(AC289=1,5,0*(IF(AB289=2,77,0)*IF(AA289=3,17,0)*IF(Z289=4,77,0)*IF(Y289=5,777,0)*IF(X289=6,77777,0*(IF(W289=7,0,0)))))</f>
        <v>0</v>
      </c>
      <c r="AK290" s="461">
        <f t="shared" ref="AK290" si="395">IF(AD289=1,5,0*(IF(AC289=2,77,0)*IF(AB289=3,17,0)*IF(AA289=4,77,0)*IF(Z289=5,777,0)*IF(Y289=6,77777,0*(IF(X289=7,0,0)))))</f>
        <v>0</v>
      </c>
      <c r="AL290" s="461">
        <f t="shared" ref="AL290" si="396">IF(AE289=1,5,0*(IF(AD289=2,77,0)*IF(AC289=3,17,0)*IF(AB289=4,77,0)*IF(AA289=5,777,0)*IF(Z289=6,77777,0*(IF(Y289=7,0,0)))))</f>
        <v>0</v>
      </c>
    </row>
    <row r="291" spans="1:38" x14ac:dyDescent="0.25">
      <c r="A291" s="44" t="s">
        <v>25</v>
      </c>
      <c r="B291" s="149">
        <f>$B$4</f>
        <v>7</v>
      </c>
      <c r="C291" s="139">
        <f>$C$4</f>
        <v>8</v>
      </c>
      <c r="D291" s="139">
        <f>$D$4</f>
        <v>28</v>
      </c>
      <c r="E291" s="139">
        <f>$E$4</f>
        <v>34</v>
      </c>
      <c r="F291" s="139">
        <f>$F$4</f>
        <v>39</v>
      </c>
      <c r="G291" s="139">
        <f>$G$4</f>
        <v>4</v>
      </c>
      <c r="H291" s="150">
        <f>$H$4</f>
        <v>10</v>
      </c>
      <c r="I291" s="8">
        <f>$I$289</f>
        <v>14</v>
      </c>
      <c r="J291" s="1">
        <f>$J$289</f>
        <v>17</v>
      </c>
      <c r="K291" s="1">
        <f>$K$289</f>
        <v>20</v>
      </c>
      <c r="L291" s="1">
        <f>$L$289</f>
        <v>27</v>
      </c>
      <c r="M291" s="1">
        <f>$M$289</f>
        <v>32</v>
      </c>
      <c r="N291" s="1">
        <f>$N$289</f>
        <v>3</v>
      </c>
      <c r="O291" s="126">
        <f>$O$289</f>
        <v>7</v>
      </c>
      <c r="P291" s="8">
        <f>COUNTIF(I291:N291,7)</f>
        <v>0</v>
      </c>
      <c r="Q291" s="1">
        <f t="shared" ref="Q291" si="397">COUNTIF(I291:N291,8)</f>
        <v>0</v>
      </c>
      <c r="R291" s="1">
        <f>COUNTIF(I291:N291,28)</f>
        <v>0</v>
      </c>
      <c r="S291" s="1">
        <f>COUNTIF(I291:N291,34)</f>
        <v>0</v>
      </c>
      <c r="T291" s="1">
        <f>COUNTIF(I291:N291,39)</f>
        <v>0</v>
      </c>
      <c r="U291" s="1">
        <f t="shared" ref="U291:U292" si="398">COUNTIF(N291:O291,4)</f>
        <v>0</v>
      </c>
      <c r="V291" s="126">
        <f>COUNTIF(O291:P291,10)</f>
        <v>0</v>
      </c>
      <c r="W291" s="160">
        <f>SUMIF(P291:T291,1)</f>
        <v>0</v>
      </c>
      <c r="X291" s="160">
        <f>SUMIF(U291:V291,1)</f>
        <v>0</v>
      </c>
      <c r="Y291" s="159"/>
      <c r="Z291" s="491"/>
      <c r="AA291" s="483">
        <f>IF(T291=1,5,0*(IF(S291=2,77,0)*IF(R291=3,17,0)*IF(Q291=4,77,0)*IF(P291=5,777,0)*IF(O291=6,77777,0*(IF(N291=7,0,0)))))</f>
        <v>0</v>
      </c>
      <c r="AB291" s="461">
        <f>IF(S291=1,17,0*(IF(T291=2,77,0)*IF(S291=3,17,0)*IF(R291=4,77,0)*IF(Q291=5,777,0)*IF(P291=6,77777,0*(IF(O291=7,0,0)))))</f>
        <v>0</v>
      </c>
      <c r="AC291" s="461">
        <f>IF(R291=1,77,0*(IF(U291=2,77,0)*IF(T291=3,17,0)*IF(S291=4,77,0)*IF(R291=5,777,0)*IF(Q291=6,77777,0*(IF(P291=7,0,0)))))</f>
        <v>0</v>
      </c>
      <c r="AD291" s="461">
        <f>IF(Q291=1,777,0*(IF(V291=2,77,0)*IF(U291=3,17,0)*IF(T291=4,77,0)*IF(S291=5,777,0)*IF(R291=6,77777,0*(IF(Q291=7,0,0)))))</f>
        <v>0</v>
      </c>
      <c r="AE291" s="461">
        <f>IF(P291=1,7777,0*(IF(W291=2,77,0)*IF(V291=3,17,0)*IF(U291=4,77,0)*IF(T291=5,777,0)*IF(S291=6,77777,0*(IF(R291=7,0,0)))))</f>
        <v>0</v>
      </c>
      <c r="AF291" s="461">
        <f>IF(O291=1,77777,0*(IF(X291=2,77,0)*IF(W291=3,17,0)*IF(V291=4,77,0)*IF(U291=5,777,0)*IF(T291=6,77777,0*(IF(S291=7,0,0)))))</f>
        <v>0</v>
      </c>
      <c r="AG291" s="464">
        <f>IF(N291=1,Y291,0*(IF(T291=2,5,0)*IF(S291=3,17,0)*IF(R291=4,77,0)*IF(Q291=5,777,0)*IF(P291=6,7777,0*(IF(O291=6,77777,0)))))</f>
        <v>0</v>
      </c>
      <c r="AH291" s="461" t="e">
        <f>IF(AA291=1,5,0*(IF(#REF!=2,77,0)*IF(Y291=3,17,0)*IF(X291=4,77,0)*IF(W291=5,777,0)*IF(V291=6,77777,0*(IF(U291=7,0,0)))))</f>
        <v>#REF!</v>
      </c>
      <c r="AI291" s="461" t="e">
        <f>IF(#REF!=1,17,0*(IF(AA291=2,77,0)*IF(#REF!=3,17,0)*IF(Y291=4,77,0)*IF(X291=5,777,0)*IF(W291=6,77777,0*(IF(V291=7,0,0)))))</f>
        <v>#REF!</v>
      </c>
      <c r="AJ291" s="461" t="e">
        <f>IF(Y291=1,77,0*(IF(AB291=2,77,0)*IF(AA291=3,17,0)*IF(#REF!=4,77,0)*IF(Y291=5,777,0)*IF(X291=6,77777,0*(IF(W291=7,0,0)))))</f>
        <v>#REF!</v>
      </c>
      <c r="AK291" s="461" t="e">
        <f>IF(X291=1,777,0*(IF(AC291=2,77,0)*IF(AB291=3,17,0)*IF(AA291=4,77,0)*IF(#REF!=5,777,0)*IF(Y291=6,77777,0*(IF(X291=7,0,0)))))</f>
        <v>#REF!</v>
      </c>
      <c r="AL291" s="461" t="e">
        <f>IF($P$4=1,Eurojackpot!B291,0*(IF(AD291=2,77,0)*IF(AC291=3,17,0)*IF(AB291=4,77,0)*IF(AA291=5,777,0)*IF(#REF!=6,77777,0*(IF(Y291=7,0,0)))))</f>
        <v>#REF!</v>
      </c>
    </row>
    <row r="292" spans="1:38" x14ac:dyDescent="0.25">
      <c r="A292" s="44" t="s">
        <v>26</v>
      </c>
      <c r="B292" s="149">
        <f>$B$5</f>
        <v>1</v>
      </c>
      <c r="C292" s="139">
        <f>$C$5</f>
        <v>6</v>
      </c>
      <c r="D292" s="139">
        <f>$D$5</f>
        <v>19</v>
      </c>
      <c r="E292" s="139">
        <f>$E$5</f>
        <v>38</v>
      </c>
      <c r="F292" s="139">
        <f>$F$5</f>
        <v>40</v>
      </c>
      <c r="G292" s="139">
        <f>$G$5</f>
        <v>4</v>
      </c>
      <c r="H292" s="150">
        <f>$H$5</f>
        <v>5</v>
      </c>
      <c r="I292" s="8">
        <f>$I$289</f>
        <v>14</v>
      </c>
      <c r="J292" s="1">
        <f>$J$289</f>
        <v>17</v>
      </c>
      <c r="K292" s="1">
        <f>$K$289</f>
        <v>20</v>
      </c>
      <c r="L292" s="1">
        <f>$L$289</f>
        <v>27</v>
      </c>
      <c r="M292" s="1">
        <f>$M$289</f>
        <v>32</v>
      </c>
      <c r="N292" s="1">
        <f>$N$289</f>
        <v>3</v>
      </c>
      <c r="O292" s="126">
        <f>$O$289</f>
        <v>7</v>
      </c>
      <c r="P292" s="8">
        <f>COUNTIF(I292:N292,1)</f>
        <v>0</v>
      </c>
      <c r="Q292" s="1">
        <f>COUNTIF(I292:N292,6)</f>
        <v>0</v>
      </c>
      <c r="R292" s="1">
        <f>COUNTIF(I292:N292,19)</f>
        <v>0</v>
      </c>
      <c r="S292" s="1">
        <f>COUNTIF(I292:N292,38)</f>
        <v>0</v>
      </c>
      <c r="T292" s="1">
        <f>COUNTIF(I293:N293,35)</f>
        <v>0</v>
      </c>
      <c r="U292" s="1">
        <f t="shared" si="398"/>
        <v>0</v>
      </c>
      <c r="V292" s="126">
        <f>COUNTIF(O292:P292,5)</f>
        <v>0</v>
      </c>
      <c r="W292" s="160">
        <f>SUMIF(P292:T292,1)</f>
        <v>0</v>
      </c>
      <c r="X292" s="160">
        <f>SUMIF(U292:V292,1)</f>
        <v>0</v>
      </c>
      <c r="Y292" s="159"/>
      <c r="Z292" s="491"/>
      <c r="AA292" s="483">
        <f>IF(T293=1,5,0*(IF(S293=2,77,0)*IF(R293=3,17,0)*IF(Q293=4,77,0)*IF(P293=5,777,0)*IF(O293=6,77777,0*(IF(N293=7,0,0)))))</f>
        <v>0</v>
      </c>
      <c r="AB292" s="461">
        <f>IF(S293=1,17,0*(IF(T293=2,77,0)*IF(S293=3,17,0)*IF(R293=4,77,0)*IF(Q293=5,777,0)*IF(P293=6,77777,0*(IF(O293=7,0,0)))))</f>
        <v>0</v>
      </c>
      <c r="AC292" s="461">
        <f>IF(R293=1,77,0*(IF(U293=2,77,0)*IF(T293=3,17,0)*IF(S293=4,77,0)*IF(R293=5,777,0)*IF(Q293=6,77777,0*(IF(P293=7,0,0)))))</f>
        <v>0</v>
      </c>
      <c r="AD292" s="461">
        <f>IF(Q293=1,777,0*(IF(V293=2,77,0)*IF(U293=3,17,0)*IF(T293=4,77,0)*IF(S293=5,777,0)*IF(R293=6,77777,0*(IF(Q293=7,0,0)))))</f>
        <v>0</v>
      </c>
      <c r="AE292" s="461">
        <f>IF(P293=1,7777,0*(IF(W293=2,77,0)*IF(V293=3,17,0)*IF(U293=4,77,0)*IF(T293=5,777,0)*IF(S293=6,77777,0*(IF(R293=7,0,0)))))</f>
        <v>0</v>
      </c>
      <c r="AF292" s="461">
        <f>IF(O293=1,77777,0*(IF(X293=2,77,0)*IF(W293=3,17,0)*IF(V293=4,77,0)*IF(U293=5,777,0)*IF(T293=6,77777,0*(IF(S293=7,0,0)))))</f>
        <v>0</v>
      </c>
      <c r="AG292" s="464">
        <f>IF(N293=1,Y293,0*(IF(T293=2,5,0)*IF(S293=3,17,0)*IF(R293=4,77,0)*IF(Q293=5,777,0)*IF(P293=6,7777,0*(IF(O293=6,77777,0)))))</f>
        <v>0</v>
      </c>
      <c r="AH292" s="461" t="e">
        <f>IF(AA292=1,5,0*(IF(#REF!=2,77,0)*IF(Y293=3,17,0)*IF(X293=4,77,0)*IF(W293=5,777,0)*IF(V293=6,77777,0*(IF(U293=7,0,0)))))</f>
        <v>#REF!</v>
      </c>
      <c r="AI292" s="461" t="e">
        <f>IF(#REF!=1,17,0*(IF(AA292=2,77,0)*IF(#REF!=3,17,0)*IF(Y293=4,77,0)*IF(X293=5,777,0)*IF(W293=6,77777,0*(IF(V293=7,0,0)))))</f>
        <v>#REF!</v>
      </c>
      <c r="AJ292" s="461" t="e">
        <f>IF(Y293=1,77,0*(IF(AB292=2,77,0)*IF(AA292=3,17,0)*IF(#REF!=4,77,0)*IF(Y293=5,777,0)*IF(X293=6,77777,0*(IF(W293=7,0,0)))))</f>
        <v>#REF!</v>
      </c>
      <c r="AK292" s="461" t="e">
        <f>IF(X293=1,777,0*(IF(AC292=2,77,0)*IF(AB292=3,17,0)*IF(AA292=4,77,0)*IF(#REF!=5,777,0)*IF(Y293=6,77777,0*(IF(X293=7,0,0)))))</f>
        <v>#REF!</v>
      </c>
      <c r="AL292" s="461" t="e">
        <f>IF($P$4=1,Eurojackpot!B292,0*(IF(AD292=2,77,0)*IF(AC292=3,17,0)*IF(AB292=4,77,0)*IF(AA292=5,777,0)*IF(#REF!=6,77777,0*(IF(Y292=7,0,0)))))</f>
        <v>#REF!</v>
      </c>
    </row>
    <row r="293" spans="1:38" x14ac:dyDescent="0.25">
      <c r="A293" s="44" t="s">
        <v>27</v>
      </c>
      <c r="B293" s="149">
        <f>$B$6</f>
        <v>10</v>
      </c>
      <c r="C293" s="139">
        <f>$C$6</f>
        <v>25</v>
      </c>
      <c r="D293" s="139">
        <f>$D$6</f>
        <v>26</v>
      </c>
      <c r="E293" s="139">
        <f>$E$6</f>
        <v>29</v>
      </c>
      <c r="F293" s="139">
        <f>$F$6</f>
        <v>35</v>
      </c>
      <c r="G293" s="139">
        <f>$G$6</f>
        <v>6</v>
      </c>
      <c r="H293" s="150">
        <f>$H$6</f>
        <v>9</v>
      </c>
      <c r="I293" s="8">
        <f>$I$289</f>
        <v>14</v>
      </c>
      <c r="J293" s="1">
        <f>$J$289</f>
        <v>17</v>
      </c>
      <c r="K293" s="1">
        <f>$K$289</f>
        <v>20</v>
      </c>
      <c r="L293" s="1">
        <f>$L$289</f>
        <v>27</v>
      </c>
      <c r="M293" s="1">
        <f>$M$289</f>
        <v>32</v>
      </c>
      <c r="N293" s="1">
        <f>$N$289</f>
        <v>3</v>
      </c>
      <c r="O293" s="126">
        <f>$O$289</f>
        <v>7</v>
      </c>
      <c r="P293" s="8">
        <f>COUNTIF(I293:N293,10)</f>
        <v>0</v>
      </c>
      <c r="Q293" s="1">
        <f>COUNTIF(I293:N293,25)</f>
        <v>0</v>
      </c>
      <c r="R293" s="1">
        <f>COUNTIF(I293:N293,26)</f>
        <v>0</v>
      </c>
      <c r="S293" s="1">
        <f>COUNTIF(I293:N293,29)</f>
        <v>0</v>
      </c>
      <c r="T293" s="1">
        <f>COUNTIF(I294:N294,37)</f>
        <v>0</v>
      </c>
      <c r="U293" s="1">
        <f>COUNTIF(N293:O293,6)</f>
        <v>0</v>
      </c>
      <c r="V293" s="126">
        <f>COUNTIF(O293:P293,9)</f>
        <v>0</v>
      </c>
      <c r="W293" s="160">
        <f>SUMIF(P293:T293,1)</f>
        <v>0</v>
      </c>
      <c r="X293" s="160">
        <f>SUMIF(U293:V293,1)</f>
        <v>0</v>
      </c>
      <c r="Y293" s="265"/>
      <c r="Z293" s="491"/>
      <c r="AA293" s="483" t="e">
        <f>IF(#REF!=1,5,0*(IF(#REF!=2,77,0)*IF(#REF!=3,17,0)*IF(#REF!=4,77,0)*IF(#REF!=5,777,0)*IF(#REF!=6,77777,0*(IF(#REF!=7,0,0)))))</f>
        <v>#REF!</v>
      </c>
      <c r="AB293" s="461" t="e">
        <f>IF(#REF!=1,17,0*(IF(#REF!=2,77,0)*IF(#REF!=3,17,0)*IF(#REF!=4,77,0)*IF(#REF!=5,777,0)*IF(#REF!=6,77777,0*(IF(#REF!=7,0,0)))))</f>
        <v>#REF!</v>
      </c>
      <c r="AC293" s="461" t="e">
        <f>IF(#REF!=1,77,0*(IF(#REF!=2,77,0)*IF(#REF!=3,17,0)*IF(#REF!=4,77,0)*IF(#REF!=5,777,0)*IF(#REF!=6,77777,0*(IF(#REF!=7,0,0)))))</f>
        <v>#REF!</v>
      </c>
      <c r="AD293" s="461" t="e">
        <f>IF(#REF!=1,777,0*(IF(#REF!=2,77,0)*IF(#REF!=3,17,0)*IF(#REF!=4,77,0)*IF(#REF!=5,777,0)*IF(#REF!=6,77777,0*(IF(#REF!=7,0,0)))))</f>
        <v>#REF!</v>
      </c>
      <c r="AE293" s="461" t="e">
        <f>IF(#REF!=1,7777,0*(IF(#REF!=2,77,0)*IF(#REF!=3,17,0)*IF(#REF!=4,77,0)*IF(#REF!=5,777,0)*IF(#REF!=6,77777,0*(IF(#REF!=7,0,0)))))</f>
        <v>#REF!</v>
      </c>
      <c r="AF293" s="461" t="e">
        <f>IF(#REF!=1,77777,0*(IF(#REF!=2,77,0)*IF(#REF!=3,17,0)*IF(#REF!=4,77,0)*IF(#REF!=5,777,0)*IF(#REF!=6,77777,0*(IF(#REF!=7,0,0)))))</f>
        <v>#REF!</v>
      </c>
      <c r="AG293" s="464" t="e">
        <f>IF(#REF!=1,#REF!,0*(IF(#REF!=2,5,0)*IF(#REF!=3,17,0)*IF(#REF!=4,77,0)*IF(#REF!=5,777,0)*IF(#REF!=6,7777,0*(IF(#REF!=6,77777,0)))))</f>
        <v>#REF!</v>
      </c>
      <c r="AH293" s="461" t="e">
        <f>IF(AA293=1,5,0*(IF(#REF!=2,77,0)*IF(#REF!=3,17,0)*IF(#REF!=4,77,0)*IF(#REF!=5,777,0)*IF(#REF!=6,77777,0*(IF(#REF!=7,0,0)))))</f>
        <v>#REF!</v>
      </c>
      <c r="AI293" s="461" t="e">
        <f>IF(#REF!=1,17,0*(IF(AA293=2,77,0)*IF(#REF!=3,17,0)*IF(#REF!=4,77,0)*IF(#REF!=5,777,0)*IF(#REF!=6,77777,0*(IF(#REF!=7,0,0)))))</f>
        <v>#REF!</v>
      </c>
      <c r="AJ293" s="461" t="e">
        <f>IF(#REF!=1,77,0*(IF(AB293=2,77,0)*IF(AA293=3,17,0)*IF(#REF!=4,77,0)*IF(#REF!=5,777,0)*IF(#REF!=6,77777,0*(IF(#REF!=7,0,0)))))</f>
        <v>#REF!</v>
      </c>
      <c r="AK293" s="461" t="e">
        <f>IF(#REF!=1,777,0*(IF(AC293=2,77,0)*IF(AB293=3,17,0)*IF(AA293=4,77,0)*IF(#REF!=5,777,0)*IF(#REF!=6,77777,0*(IF(#REF!=7,0,0)))))</f>
        <v>#REF!</v>
      </c>
      <c r="AL293" s="461" t="e">
        <f>IF($P$4=1,Eurojackpot!B293,0*(IF(AD293=2,77,0)*IF(AC293=3,17,0)*IF(AB293=4,77,0)*IF(AA293=5,777,0)*IF(#REF!=6,77777,0*(IF(Y293=7,0,0)))))</f>
        <v>#REF!</v>
      </c>
    </row>
    <row r="294" spans="1:38" ht="15.75" thickBot="1" x14ac:dyDescent="0.3">
      <c r="A294" s="44" t="s">
        <v>28</v>
      </c>
      <c r="B294" s="476">
        <f>$B$7</f>
        <v>8</v>
      </c>
      <c r="C294" s="477">
        <f>$C$7</f>
        <v>33</v>
      </c>
      <c r="D294" s="477">
        <f>$D$7</f>
        <v>35</v>
      </c>
      <c r="E294" s="477">
        <f>$E$7</f>
        <v>36</v>
      </c>
      <c r="F294" s="477">
        <f>$F$7</f>
        <v>37</v>
      </c>
      <c r="G294" s="477">
        <f>$G$7</f>
        <v>3</v>
      </c>
      <c r="H294" s="478">
        <f>$H$7</f>
        <v>7</v>
      </c>
      <c r="I294" s="8">
        <f>$I$289</f>
        <v>14</v>
      </c>
      <c r="J294" s="1">
        <f>$J$289</f>
        <v>17</v>
      </c>
      <c r="K294" s="1">
        <f>$K$289</f>
        <v>20</v>
      </c>
      <c r="L294" s="1">
        <f>$L$289</f>
        <v>27</v>
      </c>
      <c r="M294" s="1">
        <f>$M$289</f>
        <v>32</v>
      </c>
      <c r="N294" s="1">
        <f>$N$289</f>
        <v>3</v>
      </c>
      <c r="O294" s="126">
        <f>$O$289</f>
        <v>7</v>
      </c>
      <c r="P294" s="118">
        <f>COUNTIF(I294:N294,8)</f>
        <v>0</v>
      </c>
      <c r="Q294" s="33">
        <f>COUNTIF(I294:N294,33)</f>
        <v>0</v>
      </c>
      <c r="R294" s="33">
        <f>COUNTIF(I294:N294,35)</f>
        <v>0</v>
      </c>
      <c r="S294" s="33">
        <f>COUNTIF(I294:N294,36)</f>
        <v>0</v>
      </c>
      <c r="T294" s="33">
        <v>0</v>
      </c>
      <c r="U294" s="33">
        <f>COUNTIF(N294:O294,3)</f>
        <v>1</v>
      </c>
      <c r="V294" s="496">
        <f>COUNTIF(O294:P294,7)</f>
        <v>1</v>
      </c>
      <c r="W294" s="160">
        <f>SUMIF(P294:T294,1)</f>
        <v>0</v>
      </c>
      <c r="X294" s="160">
        <f>SUMIF(U294:V294,1)</f>
        <v>2</v>
      </c>
      <c r="Y294" s="265"/>
      <c r="Z294" s="491"/>
      <c r="AA294" s="485" t="e">
        <f>IF(#REF!=1,5,0*(IF(#REF!=2,77,0)*IF(#REF!=3,17,0)*IF(#REF!=4,77,0)*IF(#REF!=5,777,0)*IF(#REF!=6,77777,0*(IF(#REF!=7,0,0)))))</f>
        <v>#REF!</v>
      </c>
      <c r="AB294" s="463" t="e">
        <f>IF(#REF!=1,17,0*(IF(#REF!=2,77,0)*IF(#REF!=3,17,0)*IF(#REF!=4,77,0)*IF(#REF!=5,777,0)*IF(#REF!=6,77777,0*(IF(#REF!=7,0,0)))))</f>
        <v>#REF!</v>
      </c>
      <c r="AC294" s="463" t="e">
        <f>IF(#REF!=1,77,0*(IF(#REF!=2,77,0)*IF(#REF!=3,17,0)*IF(#REF!=4,77,0)*IF(#REF!=5,777,0)*IF(#REF!=6,77777,0*(IF(#REF!=7,0,0)))))</f>
        <v>#REF!</v>
      </c>
      <c r="AD294" s="463" t="e">
        <f>IF(#REF!=1,777,0*(IF(#REF!=2,77,0)*IF(#REF!=3,17,0)*IF(#REF!=4,77,0)*IF(#REF!=5,777,0)*IF(#REF!=6,77777,0*(IF(#REF!=7,0,0)))))</f>
        <v>#REF!</v>
      </c>
      <c r="AE294" s="463" t="e">
        <f>IF(#REF!=1,7777,0*(IF(#REF!=2,77,0)*IF(#REF!=3,17,0)*IF(#REF!=4,77,0)*IF(#REF!=5,777,0)*IF(#REF!=6,77777,0*(IF(#REF!=7,0,0)))))</f>
        <v>#REF!</v>
      </c>
      <c r="AF294" s="463" t="e">
        <f>IF(#REF!=1,77777,0*(IF(#REF!=2,77,0)*IF(#REF!=3,17,0)*IF(#REF!=4,77,0)*IF(#REF!=5,777,0)*IF(#REF!=6,77777,0*(IF(#REF!=7,0,0)))))</f>
        <v>#REF!</v>
      </c>
      <c r="AG294" s="465" t="e">
        <f>IF(#REF!=1,#REF!,0*(IF(#REF!=2,5,0)*IF(#REF!=3,17,0)*IF(#REF!=4,77,0)*IF(#REF!=5,777,0)*IF(#REF!=6,7777,0*(IF(#REF!=6,77777,0)))))</f>
        <v>#REF!</v>
      </c>
      <c r="AH294" s="463" t="e">
        <f>IF(AA294=1,5,0*(IF(#REF!=2,77,0)*IF(#REF!=3,17,0)*IF(#REF!=4,77,0)*IF(#REF!=5,777,0)*IF(#REF!=6,77777,0*(IF(#REF!=7,0,0)))))</f>
        <v>#REF!</v>
      </c>
      <c r="AI294" s="463" t="e">
        <f>IF(#REF!=1,17,0*(IF(AA294=2,77,0)*IF(#REF!=3,17,0)*IF(#REF!=4,77,0)*IF(#REF!=5,777,0)*IF(#REF!=6,77777,0*(IF(#REF!=7,0,0)))))</f>
        <v>#REF!</v>
      </c>
      <c r="AJ294" s="463" t="e">
        <f>IF(#REF!=1,77,0*(IF(AB294=2,77,0)*IF(AA294=3,17,0)*IF(#REF!=4,77,0)*IF(#REF!=5,777,0)*IF(#REF!=6,77777,0*(IF(#REF!=7,0,0)))))</f>
        <v>#REF!</v>
      </c>
      <c r="AK294" s="463" t="e">
        <f>IF(#REF!=1,777,0*(IF(AC294=2,77,0)*IF(AB294=3,17,0)*IF(AA294=4,77,0)*IF(#REF!=5,777,0)*IF(#REF!=6,77777,0*(IF(#REF!=7,0,0)))))</f>
        <v>#REF!</v>
      </c>
      <c r="AL294" s="461" t="e">
        <f>IF($P$4=1,Eurojackpot!B294,0*(IF(AD294=2,77,0)*IF(AC294=3,17,0)*IF(AB294=4,77,0)*IF(AA294=5,777,0)*IF(#REF!=6,77777,0*(IF(Y294=7,0,0)))))</f>
        <v>#REF!</v>
      </c>
    </row>
    <row r="295" spans="1:38" ht="15.75" thickBot="1" x14ac:dyDescent="0.3">
      <c r="A295" s="81">
        <v>44463</v>
      </c>
      <c r="B295" s="361" t="s">
        <v>0</v>
      </c>
      <c r="C295" s="340"/>
      <c r="D295" s="340"/>
      <c r="E295" s="340"/>
      <c r="F295" s="340"/>
      <c r="G295" s="340"/>
      <c r="H295" s="346"/>
      <c r="I295" s="361" t="s">
        <v>1</v>
      </c>
      <c r="J295" s="340"/>
      <c r="K295" s="340"/>
      <c r="L295" s="340"/>
      <c r="M295" s="340"/>
      <c r="N295" s="340"/>
      <c r="O295" s="346"/>
      <c r="P295" s="361" t="s">
        <v>2</v>
      </c>
      <c r="Q295" s="340"/>
      <c r="R295" s="340"/>
      <c r="S295" s="340"/>
      <c r="T295" s="340"/>
      <c r="U295" s="340"/>
      <c r="V295" s="346"/>
      <c r="W295" s="71" t="s">
        <v>9</v>
      </c>
      <c r="X295" s="162" t="s">
        <v>3</v>
      </c>
      <c r="Y295" s="265"/>
      <c r="Z295" s="491"/>
      <c r="AA295" s="482" t="s">
        <v>166</v>
      </c>
      <c r="AB295" s="460" t="s">
        <v>167</v>
      </c>
      <c r="AC295" s="460" t="s">
        <v>168</v>
      </c>
      <c r="AD295" s="460" t="s">
        <v>169</v>
      </c>
      <c r="AE295" s="460" t="s">
        <v>170</v>
      </c>
      <c r="AF295" s="460" t="s">
        <v>171</v>
      </c>
      <c r="AG295" s="460" t="s">
        <v>172</v>
      </c>
      <c r="AH295" s="460" t="s">
        <v>173</v>
      </c>
      <c r="AI295" s="460" t="s">
        <v>174</v>
      </c>
      <c r="AJ295" s="460" t="s">
        <v>175</v>
      </c>
      <c r="AK295" s="460" t="s">
        <v>176</v>
      </c>
      <c r="AL295" s="460" t="s">
        <v>177</v>
      </c>
    </row>
    <row r="296" spans="1:38" x14ac:dyDescent="0.25">
      <c r="A296" s="44" t="s">
        <v>23</v>
      </c>
      <c r="B296" s="146">
        <f>$B$2</f>
        <v>3</v>
      </c>
      <c r="C296" s="147">
        <f>$C$2</f>
        <v>6</v>
      </c>
      <c r="D296" s="147">
        <f>$D$2</f>
        <v>15</v>
      </c>
      <c r="E296" s="147">
        <f>$E$2</f>
        <v>20</v>
      </c>
      <c r="F296" s="147">
        <f>$F$2</f>
        <v>22</v>
      </c>
      <c r="G296" s="147">
        <f>$G$2</f>
        <v>4</v>
      </c>
      <c r="H296" s="148">
        <f>$H$2</f>
        <v>8</v>
      </c>
      <c r="I296" s="291">
        <v>12</v>
      </c>
      <c r="J296" s="292">
        <v>22</v>
      </c>
      <c r="K296" s="292">
        <v>35</v>
      </c>
      <c r="L296" s="292">
        <v>38</v>
      </c>
      <c r="M296" s="292">
        <v>49</v>
      </c>
      <c r="N296" s="292">
        <v>5</v>
      </c>
      <c r="O296" s="142">
        <v>10</v>
      </c>
      <c r="P296" s="291">
        <f>COUNTIF(I296:N296,3)</f>
        <v>0</v>
      </c>
      <c r="Q296" s="292">
        <f>COUNTIF(I296:N296,6)</f>
        <v>0</v>
      </c>
      <c r="R296" s="292">
        <f>COUNTIF(I296:N296,15)</f>
        <v>0</v>
      </c>
      <c r="S296" s="292">
        <f>COUNTIF(I296:N296,20)</f>
        <v>0</v>
      </c>
      <c r="T296" s="292">
        <f>COUNTIF(I296:N296,22)</f>
        <v>1</v>
      </c>
      <c r="U296" s="292">
        <f>COUNTIF(N296:O296,4)</f>
        <v>0</v>
      </c>
      <c r="V296" s="142">
        <f>COUNTIF(O296:P296,8)</f>
        <v>0</v>
      </c>
      <c r="W296" s="160">
        <f>SUMIF(P296:T296,1)</f>
        <v>1</v>
      </c>
      <c r="X296" s="160">
        <f>SUMIF(U296:V296,1)</f>
        <v>0</v>
      </c>
      <c r="Y296" s="159"/>
      <c r="Z296" s="491"/>
      <c r="AA296" s="483">
        <f>IF($W$296=2=$X$296=1,'Eurogewinne 21'!$B$87,0)</f>
        <v>0</v>
      </c>
      <c r="AB296" s="461">
        <f>IF(S296=1,17,0*(IF(T296=2,77,0)*IF(S296=3,17,0)*IF(R296=4,77,0)*IF(Q296=5,777,0)*IF(P296=6,77777,0*(IF(O296=7,0,0)))))</f>
        <v>0</v>
      </c>
      <c r="AC296" s="461">
        <f>IF(R296=1,77,0*(IF(U296=2,77,0)*IF(T296=3,17,0)*IF(S296=4,77,0)*IF(R296=5,777,0)*IF(Q296=6,77777,0*(IF(P296=7,0,0)))))</f>
        <v>0</v>
      </c>
      <c r="AD296" s="461">
        <f>IF(Q296=1,777,0*(IF(V296=2,77,0)*IF(U296=3,17,0)*IF(T296=4,77,0)*IF(S296=5,777,0)*IF(R296=6,77777,0*(IF(Q296=7,0,0)))))</f>
        <v>0</v>
      </c>
      <c r="AE296" s="461">
        <f>IF(P296=1,7777,0*(IF(W296=2,77,0)*IF(V296=3,17,0)*IF(U296=4,77,0)*IF(T296=5,777,0)*IF(S296=6,77777,0*(IF(R296=7,0,0)))))</f>
        <v>0</v>
      </c>
      <c r="AF296" s="461">
        <f>IF(O296=1,77777,0*(IF(X296=2,77,0)*IF(W296=3,17,0)*IF(V296=4,77,0)*IF(U296=5,777,0)*IF(T296=6,77777,0*(IF(S296=7,0,0)))))</f>
        <v>0</v>
      </c>
      <c r="AG296" s="464">
        <f>IF(N296=1,Y296,0*(IF(T296=2,5,0)*IF(S296=3,17,0)*IF(R296=4,77,0)*IF(Q296=5,777,0)*IF(P296=6,7777,0*(IF(O296=6,77777,0)))))</f>
        <v>0</v>
      </c>
      <c r="AH296" s="461" t="e">
        <f>IF(AA297=1,5,0*(IF(#REF!=2,77,0)*IF(Y296=3,17,0)*IF(X296=4,77,0)*IF(W296=5,777,0)*IF(V296=6,77777,0*(IF(U296=7,0,0)))))</f>
        <v>#REF!</v>
      </c>
      <c r="AI296" s="461" t="e">
        <f>IF(#REF!=1,17,0*(IF(AA297=2,77,0)*IF(#REF!=3,17,0)*IF(Y296=4,77,0)*IF(X296=5,777,0)*IF(W296=6,77777,0*(IF(V296=7,0,0)))))</f>
        <v>#REF!</v>
      </c>
      <c r="AJ296" s="461" t="e">
        <f>IF(Y296=1,77,0*(IF(AB296=2,77,0)*IF(AA297=3,17,0)*IF(#REF!=4,77,0)*IF(Y296=5,777,0)*IF(X296=6,77777,0*(IF(W296=7,0,0)))))</f>
        <v>#REF!</v>
      </c>
      <c r="AK296" s="461" t="e">
        <f>IF(X296=1,777,0*(IF(AC296=2,77,0)*IF(AB296=3,17,0)*IF(AA297=4,77,0)*IF(#REF!=5,777,0)*IF(Y296=6,77777,0*(IF(X296=7,0,0)))))</f>
        <v>#REF!</v>
      </c>
      <c r="AL296" s="461" t="e">
        <f>IF($P$4=1,Eurojackpot!B296,0*(IF(AD296=2,77,0)*IF(AC296=3,17,0)*IF(AB296=4,77,0)*IF(AA297=5,777,0)*IF(#REF!=6,77777,0*(IF(Y296=7,0,0)))))</f>
        <v>#REF!</v>
      </c>
    </row>
    <row r="297" spans="1:38" x14ac:dyDescent="0.25">
      <c r="A297" s="44" t="s">
        <v>24</v>
      </c>
      <c r="B297" s="149">
        <f>$B$3</f>
        <v>15</v>
      </c>
      <c r="C297" s="139">
        <f>$C$3</f>
        <v>17</v>
      </c>
      <c r="D297" s="139">
        <f>$D$3</f>
        <v>27</v>
      </c>
      <c r="E297" s="139">
        <f>$E$3</f>
        <v>33</v>
      </c>
      <c r="F297" s="139">
        <f>$F$3</f>
        <v>50</v>
      </c>
      <c r="G297" s="139">
        <f>$G$3</f>
        <v>1</v>
      </c>
      <c r="H297" s="150">
        <f>$H$3</f>
        <v>2</v>
      </c>
      <c r="I297" s="8">
        <f>$I$296</f>
        <v>12</v>
      </c>
      <c r="J297" s="1">
        <f>$J$296</f>
        <v>22</v>
      </c>
      <c r="K297" s="1">
        <f>$K$296</f>
        <v>35</v>
      </c>
      <c r="L297" s="1">
        <f>$L$296</f>
        <v>38</v>
      </c>
      <c r="M297" s="1">
        <f>$M$296</f>
        <v>49</v>
      </c>
      <c r="N297" s="1">
        <f>$N$296</f>
        <v>5</v>
      </c>
      <c r="O297" s="126">
        <f>$O$296</f>
        <v>10</v>
      </c>
      <c r="P297" s="8">
        <f>COUNTIF(I297:N297,15)</f>
        <v>0</v>
      </c>
      <c r="Q297" s="1">
        <f>COUNTIF(I297:N297,17)</f>
        <v>0</v>
      </c>
      <c r="R297" s="1">
        <f>COUNTIF(I297:N297,27)</f>
        <v>0</v>
      </c>
      <c r="S297" s="1">
        <f>COUNTIF(I297:N297,33)</f>
        <v>0</v>
      </c>
      <c r="T297" s="1">
        <f>COUNTIF(I297:N297,50)</f>
        <v>0</v>
      </c>
      <c r="U297" s="1">
        <f>COUNTIF(N297:O297,1)</f>
        <v>0</v>
      </c>
      <c r="V297" s="126">
        <f>COUNTIF(O297:P297,2)</f>
        <v>0</v>
      </c>
      <c r="W297" s="160">
        <f>SUMIF(P297:T297,1)</f>
        <v>0</v>
      </c>
      <c r="X297" s="160">
        <f>SUMIF(U297:V297,1)</f>
        <v>0</v>
      </c>
      <c r="Y297" s="159"/>
      <c r="Z297" s="491"/>
      <c r="AA297" s="483">
        <f>IF($W$297=2=$X$297=1,'Eurogewinne 21'!$B$87,0)</f>
        <v>0</v>
      </c>
      <c r="AB297" s="461">
        <f t="shared" ref="AB297" si="399">IF(U296=1,5,0*(IF(T296=2,77,0)*IF(S296=3,17,0)*IF(R296=4,77,0)*IF(Q296=5,777,0)*IF(P296=6,77777,0*(IF(O296=7,0,0)))))</f>
        <v>0</v>
      </c>
      <c r="AC297" s="461">
        <f t="shared" ref="AC297" si="400">IF(V296=1,5,0*(IF(U296=2,77,0)*IF(T296=3,17,0)*IF(S296=4,77,0)*IF(R296=5,777,0)*IF(Q296=6,77777,0*(IF(P296=7,0,0)))))</f>
        <v>0</v>
      </c>
      <c r="AD297" s="461">
        <f t="shared" ref="AD297" si="401">IF(W296=1,5,0*(IF(V296=2,77,0)*IF(U296=3,17,0)*IF(T296=4,77,0)*IF(S296=5,777,0)*IF(R296=6,77777,0*(IF(Q296=7,0,0)))))</f>
        <v>5</v>
      </c>
      <c r="AE297" s="461">
        <f t="shared" ref="AE297" si="402">IF(X296=1,5,0*(IF(W296=2,77,0)*IF(V296=3,17,0)*IF(U296=4,77,0)*IF(T296=5,777,0)*IF(S296=6,77777,0*(IF(R296=7,0,0)))))</f>
        <v>0</v>
      </c>
      <c r="AF297" s="461">
        <f t="shared" ref="AF297" si="403">IF(Y296=1,5,0*(IF(X296=2,77,0)*IF(W296=3,17,0)*IF(V296=4,77,0)*IF(U296=5,777,0)*IF(T296=6,77777,0*(IF(S296=7,0,0)))))</f>
        <v>0</v>
      </c>
      <c r="AG297" s="461">
        <f t="shared" ref="AG297" si="404">IF(Z296=1,5,0*(IF(Y296=2,77,0)*IF(X296=3,17,0)*IF(W296=4,77,0)*IF(V296=5,777,0)*IF(U296=6,77777,0*(IF(T296=7,0,0)))))</f>
        <v>0</v>
      </c>
      <c r="AH297" s="461">
        <f t="shared" ref="AH297" si="405">IF(AA296=1,5,0*(IF(Z296=2,77,0)*IF(Y296=3,17,0)*IF(X296=4,77,0)*IF(W296=5,777,0)*IF(V296=6,77777,0*(IF(U296=7,0,0)))))</f>
        <v>0</v>
      </c>
      <c r="AI297" s="461">
        <f t="shared" ref="AI297" si="406">IF(AB296=1,5,0*(IF(AA296=2,77,0)*IF(Z296=3,17,0)*IF(Y296=4,77,0)*IF(X296=5,777,0)*IF(W296=6,77777,0*(IF(V296=7,0,0)))))</f>
        <v>0</v>
      </c>
      <c r="AJ297" s="461">
        <f t="shared" ref="AJ297" si="407">IF(AC296=1,5,0*(IF(AB296=2,77,0)*IF(AA296=3,17,0)*IF(Z296=4,77,0)*IF(Y296=5,777,0)*IF(X296=6,77777,0*(IF(W296=7,0,0)))))</f>
        <v>0</v>
      </c>
      <c r="AK297" s="461">
        <f t="shared" ref="AK297" si="408">IF(AD296=1,5,0*(IF(AC296=2,77,0)*IF(AB296=3,17,0)*IF(AA296=4,77,0)*IF(Z296=5,777,0)*IF(Y296=6,77777,0*(IF(X296=7,0,0)))))</f>
        <v>0</v>
      </c>
      <c r="AL297" s="461">
        <f t="shared" ref="AL297" si="409">IF(AE296=1,5,0*(IF(AD296=2,77,0)*IF(AC296=3,17,0)*IF(AB296=4,77,0)*IF(AA296=5,777,0)*IF(Z296=6,77777,0*(IF(Y296=7,0,0)))))</f>
        <v>0</v>
      </c>
    </row>
    <row r="298" spans="1:38" x14ac:dyDescent="0.25">
      <c r="A298" s="44" t="s">
        <v>25</v>
      </c>
      <c r="B298" s="149">
        <f>$B$4</f>
        <v>7</v>
      </c>
      <c r="C298" s="139">
        <f>$C$4</f>
        <v>8</v>
      </c>
      <c r="D298" s="139">
        <f>$D$4</f>
        <v>28</v>
      </c>
      <c r="E298" s="139">
        <f>$E$4</f>
        <v>34</v>
      </c>
      <c r="F298" s="139">
        <f>$F$4</f>
        <v>39</v>
      </c>
      <c r="G298" s="139">
        <f>$G$4</f>
        <v>4</v>
      </c>
      <c r="H298" s="150">
        <f>$H$4</f>
        <v>10</v>
      </c>
      <c r="I298" s="8">
        <f>$I$296</f>
        <v>12</v>
      </c>
      <c r="J298" s="1">
        <f>$J$296</f>
        <v>22</v>
      </c>
      <c r="K298" s="1">
        <f>$K$296</f>
        <v>35</v>
      </c>
      <c r="L298" s="1">
        <f>$L$296</f>
        <v>38</v>
      </c>
      <c r="M298" s="1">
        <f>$M$296</f>
        <v>49</v>
      </c>
      <c r="N298" s="1">
        <f>$N$296</f>
        <v>5</v>
      </c>
      <c r="O298" s="126">
        <f>$O$296</f>
        <v>10</v>
      </c>
      <c r="P298" s="8">
        <f>COUNTIF(I298:N298,7)</f>
        <v>0</v>
      </c>
      <c r="Q298" s="1">
        <f t="shared" ref="Q298" si="410">COUNTIF(I298:N298,8)</f>
        <v>0</v>
      </c>
      <c r="R298" s="1">
        <f>COUNTIF(I298:N298,28)</f>
        <v>0</v>
      </c>
      <c r="S298" s="1">
        <f>COUNTIF(I298:N298,34)</f>
        <v>0</v>
      </c>
      <c r="T298" s="1">
        <f>COUNTIF(I298:N298,39)</f>
        <v>0</v>
      </c>
      <c r="U298" s="1">
        <f t="shared" ref="U298:U299" si="411">COUNTIF(N298:O298,4)</f>
        <v>0</v>
      </c>
      <c r="V298" s="126">
        <f>COUNTIF(O298:P298,10)</f>
        <v>1</v>
      </c>
      <c r="W298" s="160">
        <f>SUMIF(P298:T298,1)</f>
        <v>0</v>
      </c>
      <c r="X298" s="160">
        <f>SUMIF(U298:V298,1)</f>
        <v>1</v>
      </c>
      <c r="Y298" s="159"/>
      <c r="Z298" s="491"/>
      <c r="AA298" s="483">
        <f>IF($W$298=2=$X$298=1,'Eurogewinne 21'!$B$87,0)</f>
        <v>0</v>
      </c>
      <c r="AB298" s="461">
        <f>IF(S298=1,17,0*(IF(T298=2,77,0)*IF(S298=3,17,0)*IF(R298=4,77,0)*IF(Q298=5,777,0)*IF(P298=6,77777,0*(IF(O298=7,0,0)))))</f>
        <v>0</v>
      </c>
      <c r="AC298" s="461">
        <f>IF(R298=1,77,0*(IF(U298=2,77,0)*IF(T298=3,17,0)*IF(S298=4,77,0)*IF(R298=5,777,0)*IF(Q298=6,77777,0*(IF(P298=7,0,0)))))</f>
        <v>0</v>
      </c>
      <c r="AD298" s="461">
        <f>IF(Q298=1,777,0*(IF(V298=2,77,0)*IF(U298=3,17,0)*IF(T298=4,77,0)*IF(S298=5,777,0)*IF(R298=6,77777,0*(IF(Q298=7,0,0)))))</f>
        <v>0</v>
      </c>
      <c r="AE298" s="461">
        <f>IF(P298=1,7777,0*(IF(W298=2,77,0)*IF(V298=3,17,0)*IF(U298=4,77,0)*IF(T298=5,777,0)*IF(S298=6,77777,0*(IF(R298=7,0,0)))))</f>
        <v>0</v>
      </c>
      <c r="AF298" s="461">
        <f>IF(O298=1,77777,0*(IF(X298=2,77,0)*IF(W298=3,17,0)*IF(V298=4,77,0)*IF(U298=5,777,0)*IF(T298=6,77777,0*(IF(S298=7,0,0)))))</f>
        <v>0</v>
      </c>
      <c r="AG298" s="464">
        <f>IF(N298=1,Y298,0*(IF(T298=2,5,0)*IF(S298=3,17,0)*IF(R298=4,77,0)*IF(Q298=5,777,0)*IF(P298=6,7777,0*(IF(O298=6,77777,0)))))</f>
        <v>0</v>
      </c>
      <c r="AH298" s="461" t="e">
        <f>IF(AA298=1,5,0*(IF(#REF!=2,77,0)*IF(Y298=3,17,0)*IF(X298=4,77,0)*IF(W298=5,777,0)*IF(V298=6,77777,0*(IF(U298=7,0,0)))))</f>
        <v>#REF!</v>
      </c>
      <c r="AI298" s="461" t="e">
        <f>IF(#REF!=1,17,0*(IF(AA298=2,77,0)*IF(#REF!=3,17,0)*IF(Y298=4,77,0)*IF(X298=5,777,0)*IF(W298=6,77777,0*(IF(V298=7,0,0)))))</f>
        <v>#REF!</v>
      </c>
      <c r="AJ298" s="461" t="e">
        <f>IF(Y298=1,77,0*(IF(AB298=2,77,0)*IF(AA298=3,17,0)*IF(#REF!=4,77,0)*IF(Y298=5,777,0)*IF(X298=6,77777,0*(IF(W298=7,0,0)))))</f>
        <v>#REF!</v>
      </c>
      <c r="AK298" s="461">
        <f>IF(X298=1,777,0*(IF(AC298=2,77,0)*IF(AB298=3,17,0)*IF(AA298=4,77,0)*IF(#REF!=5,777,0)*IF(Y298=6,77777,0*(IF(X298=7,0,0)))))</f>
        <v>777</v>
      </c>
      <c r="AL298" s="461" t="e">
        <f>IF($P$4=1,Eurojackpot!B298,0*(IF(AD298=2,77,0)*IF(AC298=3,17,0)*IF(AB298=4,77,0)*IF(AA298=5,777,0)*IF(#REF!=6,77777,0*(IF(Y298=7,0,0)))))</f>
        <v>#REF!</v>
      </c>
    </row>
    <row r="299" spans="1:38" x14ac:dyDescent="0.25">
      <c r="A299" s="44" t="s">
        <v>26</v>
      </c>
      <c r="B299" s="149">
        <f>$B$5</f>
        <v>1</v>
      </c>
      <c r="C299" s="139">
        <f>$C$5</f>
        <v>6</v>
      </c>
      <c r="D299" s="139">
        <f>$D$5</f>
        <v>19</v>
      </c>
      <c r="E299" s="139">
        <f>$E$5</f>
        <v>38</v>
      </c>
      <c r="F299" s="139">
        <f>$F$5</f>
        <v>40</v>
      </c>
      <c r="G299" s="139">
        <f>$G$5</f>
        <v>4</v>
      </c>
      <c r="H299" s="150">
        <f>$H$5</f>
        <v>5</v>
      </c>
      <c r="I299" s="8">
        <f>$I$296</f>
        <v>12</v>
      </c>
      <c r="J299" s="1">
        <f>$J$296</f>
        <v>22</v>
      </c>
      <c r="K299" s="1">
        <f>$K$296</f>
        <v>35</v>
      </c>
      <c r="L299" s="1">
        <f>$L$296</f>
        <v>38</v>
      </c>
      <c r="M299" s="1">
        <f>$M$296</f>
        <v>49</v>
      </c>
      <c r="N299" s="1">
        <f>$N$296</f>
        <v>5</v>
      </c>
      <c r="O299" s="126">
        <f>$O$296</f>
        <v>10</v>
      </c>
      <c r="P299" s="8">
        <f>COUNTIF(I299:N299,1)</f>
        <v>0</v>
      </c>
      <c r="Q299" s="1">
        <f>COUNTIF(I299:N299,6)</f>
        <v>0</v>
      </c>
      <c r="R299" s="1">
        <f>COUNTIF(I299:N299,19)</f>
        <v>0</v>
      </c>
      <c r="S299" s="1">
        <f>COUNTIF(I299:N299,38)</f>
        <v>1</v>
      </c>
      <c r="T299" s="1">
        <f>COUNTIF(I300:N300,35)</f>
        <v>1</v>
      </c>
      <c r="U299" s="1">
        <f t="shared" si="411"/>
        <v>0</v>
      </c>
      <c r="V299" s="126">
        <f>COUNTIF(O299:P299,5)</f>
        <v>0</v>
      </c>
      <c r="W299" s="160">
        <f>SUMIF(P299:T299,1)</f>
        <v>2</v>
      </c>
      <c r="X299" s="160">
        <f>SUMIF(U299:V299,1)</f>
        <v>0</v>
      </c>
      <c r="Y299" s="159"/>
      <c r="Z299" s="491"/>
      <c r="AA299" s="483">
        <f>IF($W$299=2=$X$299=1,'Eurogewinne 21'!$B$87,0)</f>
        <v>0</v>
      </c>
      <c r="AB299" s="461">
        <f>IF(S300=1,17,0*(IF(T300=2,77,0)*IF(S300=3,17,0)*IF(R300=4,77,0)*IF(Q300=5,777,0)*IF(P300=6,77777,0*(IF(O300=7,0,0)))))</f>
        <v>0</v>
      </c>
      <c r="AC299" s="461">
        <f>IF(R300=1,77,0*(IF(U300=2,77,0)*IF(T300=3,17,0)*IF(S300=4,77,0)*IF(R300=5,777,0)*IF(Q300=6,77777,0*(IF(P300=7,0,0)))))</f>
        <v>0</v>
      </c>
      <c r="AD299" s="461">
        <f>IF(Q300=1,777,0*(IF(V300=2,77,0)*IF(U300=3,17,0)*IF(T300=4,77,0)*IF(S300=5,777,0)*IF(R300=6,77777,0*(IF(Q300=7,0,0)))))</f>
        <v>0</v>
      </c>
      <c r="AE299" s="461">
        <f>IF(P300=1,7777,0*(IF(W300=2,77,0)*IF(V300=3,17,0)*IF(U300=4,77,0)*IF(T300=5,777,0)*IF(S300=6,77777,0*(IF(R300=7,0,0)))))</f>
        <v>0</v>
      </c>
      <c r="AF299" s="461">
        <f>IF(O300=1,77777,0*(IF(X300=2,77,0)*IF(W300=3,17,0)*IF(V300=4,77,0)*IF(U300=5,777,0)*IF(T300=6,77777,0*(IF(S300=7,0,0)))))</f>
        <v>0</v>
      </c>
      <c r="AG299" s="464">
        <f>IF(N300=1,Y300,0*(IF(T300=2,5,0)*IF(S300=3,17,0)*IF(R300=4,77,0)*IF(Q300=5,777,0)*IF(P300=6,7777,0*(IF(O300=6,77777,0)))))</f>
        <v>0</v>
      </c>
      <c r="AH299" s="461" t="e">
        <f>IF(AA299=1,5,0*(IF(#REF!=2,77,0)*IF(Y300=3,17,0)*IF(X300=4,77,0)*IF(W300=5,777,0)*IF(V300=6,77777,0*(IF(U300=7,0,0)))))</f>
        <v>#REF!</v>
      </c>
      <c r="AI299" s="461" t="e">
        <f>IF(#REF!=1,17,0*(IF(AA299=2,77,0)*IF(#REF!=3,17,0)*IF(Y300=4,77,0)*IF(X300=5,777,0)*IF(W300=6,77777,0*(IF(V300=7,0,0)))))</f>
        <v>#REF!</v>
      </c>
      <c r="AJ299" s="461" t="e">
        <f>IF(Y300=1,77,0*(IF(AB299=2,77,0)*IF(AA299=3,17,0)*IF(#REF!=4,77,0)*IF(Y300=5,777,0)*IF(X300=6,77777,0*(IF(W300=7,0,0)))))</f>
        <v>#REF!</v>
      </c>
      <c r="AK299" s="461" t="e">
        <f>IF(X300=1,777,0*(IF(AC299=2,77,0)*IF(AB299=3,17,0)*IF(AA299=4,77,0)*IF(#REF!=5,777,0)*IF(Y300=6,77777,0*(IF(X300=7,0,0)))))</f>
        <v>#REF!</v>
      </c>
      <c r="AL299" s="461" t="e">
        <f>IF($P$4=1,Eurojackpot!B299,0*(IF(AD299=2,77,0)*IF(AC299=3,17,0)*IF(AB299=4,77,0)*IF(AA299=5,777,0)*IF(#REF!=6,77777,0*(IF(Y299=7,0,0)))))</f>
        <v>#REF!</v>
      </c>
    </row>
    <row r="300" spans="1:38" x14ac:dyDescent="0.25">
      <c r="A300" s="44" t="s">
        <v>27</v>
      </c>
      <c r="B300" s="149">
        <f>$B$6</f>
        <v>10</v>
      </c>
      <c r="C300" s="139">
        <f>$C$6</f>
        <v>25</v>
      </c>
      <c r="D300" s="139">
        <f>$D$6</f>
        <v>26</v>
      </c>
      <c r="E300" s="139">
        <f>$E$6</f>
        <v>29</v>
      </c>
      <c r="F300" s="139">
        <f>$F$6</f>
        <v>35</v>
      </c>
      <c r="G300" s="139">
        <f>$G$6</f>
        <v>6</v>
      </c>
      <c r="H300" s="150">
        <f>$H$6</f>
        <v>9</v>
      </c>
      <c r="I300" s="8">
        <f>$I$296</f>
        <v>12</v>
      </c>
      <c r="J300" s="1">
        <f>$J$296</f>
        <v>22</v>
      </c>
      <c r="K300" s="1">
        <f>$K$296</f>
        <v>35</v>
      </c>
      <c r="L300" s="1">
        <f>$L$296</f>
        <v>38</v>
      </c>
      <c r="M300" s="1">
        <f>$M$296</f>
        <v>49</v>
      </c>
      <c r="N300" s="1">
        <f>$N$296</f>
        <v>5</v>
      </c>
      <c r="O300" s="126">
        <f>$O$296</f>
        <v>10</v>
      </c>
      <c r="P300" s="8">
        <f>COUNTIF(I300:N300,10)</f>
        <v>0</v>
      </c>
      <c r="Q300" s="1">
        <f>COUNTIF(I300:N300,25)</f>
        <v>0</v>
      </c>
      <c r="R300" s="1">
        <f>COUNTIF(I300:N300,26)</f>
        <v>0</v>
      </c>
      <c r="S300" s="1">
        <f>COUNTIF(I300:N300,29)</f>
        <v>0</v>
      </c>
      <c r="T300" s="1">
        <f>COUNTIF(I301:N301,37)</f>
        <v>0</v>
      </c>
      <c r="U300" s="1">
        <f>COUNTIF(N300:O300,6)</f>
        <v>0</v>
      </c>
      <c r="V300" s="126">
        <f>COUNTIF(O300:P300,9)</f>
        <v>0</v>
      </c>
      <c r="W300" s="160">
        <f>SUMIF(P300:T300,1)</f>
        <v>0</v>
      </c>
      <c r="X300" s="160">
        <f>SUMIF(U300:V300,1)</f>
        <v>0</v>
      </c>
      <c r="Y300" s="159"/>
      <c r="Z300" s="491"/>
      <c r="AA300" s="483">
        <f>IF($W$300=2=$X$300=1,'Eurogewinne 21'!$B$87,0)</f>
        <v>0</v>
      </c>
      <c r="AB300" s="461" t="e">
        <f>IF(#REF!=1,17,0*(IF(#REF!=2,77,0)*IF(#REF!=3,17,0)*IF(#REF!=4,77,0)*IF(#REF!=5,777,0)*IF(#REF!=6,77777,0*(IF(#REF!=7,0,0)))))</f>
        <v>#REF!</v>
      </c>
      <c r="AC300" s="461" t="e">
        <f>IF(#REF!=1,77,0*(IF(#REF!=2,77,0)*IF(#REF!=3,17,0)*IF(#REF!=4,77,0)*IF(#REF!=5,777,0)*IF(#REF!=6,77777,0*(IF(#REF!=7,0,0)))))</f>
        <v>#REF!</v>
      </c>
      <c r="AD300" s="461" t="e">
        <f>IF(#REF!=1,777,0*(IF(#REF!=2,77,0)*IF(#REF!=3,17,0)*IF(#REF!=4,77,0)*IF(#REF!=5,777,0)*IF(#REF!=6,77777,0*(IF(#REF!=7,0,0)))))</f>
        <v>#REF!</v>
      </c>
      <c r="AE300" s="461" t="e">
        <f>IF(#REF!=1,7777,0*(IF(#REF!=2,77,0)*IF(#REF!=3,17,0)*IF(#REF!=4,77,0)*IF(#REF!=5,777,0)*IF(#REF!=6,77777,0*(IF(#REF!=7,0,0)))))</f>
        <v>#REF!</v>
      </c>
      <c r="AF300" s="461" t="e">
        <f>IF(#REF!=1,77777,0*(IF(#REF!=2,77,0)*IF(#REF!=3,17,0)*IF(#REF!=4,77,0)*IF(#REF!=5,777,0)*IF(#REF!=6,77777,0*(IF(#REF!=7,0,0)))))</f>
        <v>#REF!</v>
      </c>
      <c r="AG300" s="464" t="e">
        <f>IF(#REF!=1,#REF!,0*(IF(#REF!=2,5,0)*IF(#REF!=3,17,0)*IF(#REF!=4,77,0)*IF(#REF!=5,777,0)*IF(#REF!=6,7777,0*(IF(#REF!=6,77777,0)))))</f>
        <v>#REF!</v>
      </c>
      <c r="AH300" s="461" t="e">
        <f>IF(AA300=1,5,0*(IF(#REF!=2,77,0)*IF(#REF!=3,17,0)*IF(#REF!=4,77,0)*IF(#REF!=5,777,0)*IF(#REF!=6,77777,0*(IF(#REF!=7,0,0)))))</f>
        <v>#REF!</v>
      </c>
      <c r="AI300" s="461" t="e">
        <f>IF(#REF!=1,17,0*(IF(AA300=2,77,0)*IF(#REF!=3,17,0)*IF(#REF!=4,77,0)*IF(#REF!=5,777,0)*IF(#REF!=6,77777,0*(IF(#REF!=7,0,0)))))</f>
        <v>#REF!</v>
      </c>
      <c r="AJ300" s="461" t="e">
        <f>IF(#REF!=1,77,0*(IF(AB300=2,77,0)*IF(AA300=3,17,0)*IF(#REF!=4,77,0)*IF(#REF!=5,777,0)*IF(#REF!=6,77777,0*(IF(#REF!=7,0,0)))))</f>
        <v>#REF!</v>
      </c>
      <c r="AK300" s="461" t="e">
        <f>IF(#REF!=1,777,0*(IF(AC300=2,77,0)*IF(AB300=3,17,0)*IF(AA300=4,77,0)*IF(#REF!=5,777,0)*IF(#REF!=6,77777,0*(IF(#REF!=7,0,0)))))</f>
        <v>#REF!</v>
      </c>
      <c r="AL300" s="461" t="e">
        <f>IF($P$4=1,Eurojackpot!B300,0*(IF(AD300=2,77,0)*IF(AC300=3,17,0)*IF(AB300=4,77,0)*IF(AA300=5,777,0)*IF(#REF!=6,77777,0*(IF(Y300=7,0,0)))))</f>
        <v>#REF!</v>
      </c>
    </row>
    <row r="301" spans="1:38" ht="15.75" thickBot="1" x14ac:dyDescent="0.3">
      <c r="A301" s="44" t="s">
        <v>28</v>
      </c>
      <c r="B301" s="151">
        <f>$B$7</f>
        <v>8</v>
      </c>
      <c r="C301" s="152">
        <f>$C$7</f>
        <v>33</v>
      </c>
      <c r="D301" s="152">
        <f>$D$7</f>
        <v>35</v>
      </c>
      <c r="E301" s="152">
        <f>$E$7</f>
        <v>36</v>
      </c>
      <c r="F301" s="152">
        <f>$F$7</f>
        <v>37</v>
      </c>
      <c r="G301" s="152">
        <f>$G$7</f>
        <v>3</v>
      </c>
      <c r="H301" s="153">
        <f>$H$7</f>
        <v>7</v>
      </c>
      <c r="I301" s="137">
        <f>$I$296</f>
        <v>12</v>
      </c>
      <c r="J301" s="143">
        <f>$J$296</f>
        <v>22</v>
      </c>
      <c r="K301" s="143">
        <f>$K$296</f>
        <v>35</v>
      </c>
      <c r="L301" s="143">
        <f>$L$296</f>
        <v>38</v>
      </c>
      <c r="M301" s="143">
        <f>$M$296</f>
        <v>49</v>
      </c>
      <c r="N301" s="143">
        <f>$N$296</f>
        <v>5</v>
      </c>
      <c r="O301" s="144">
        <f>$O$296</f>
        <v>10</v>
      </c>
      <c r="P301" s="137">
        <f>COUNTIF(I301:N301,8)</f>
        <v>0</v>
      </c>
      <c r="Q301" s="143">
        <f>COUNTIF(I301:N301,33)</f>
        <v>0</v>
      </c>
      <c r="R301" s="143">
        <f>COUNTIF(I301:N301,35)</f>
        <v>1</v>
      </c>
      <c r="S301" s="143">
        <f>COUNTIF(I301:N301,36)</f>
        <v>0</v>
      </c>
      <c r="T301" s="143">
        <v>0</v>
      </c>
      <c r="U301" s="143">
        <f>COUNTIF(N301:O301,3)</f>
        <v>0</v>
      </c>
      <c r="V301" s="144">
        <f>COUNTIF(O301:P301,7)</f>
        <v>0</v>
      </c>
      <c r="W301" s="160">
        <f>SUMIF(P301:T301,1)</f>
        <v>1</v>
      </c>
      <c r="X301" s="160">
        <f>SUMIF(U301:V301,1)</f>
        <v>0</v>
      </c>
      <c r="Y301" s="159"/>
      <c r="Z301" s="491"/>
      <c r="AA301" s="483">
        <f>IF($W$301=2=$X$301=1,'Eurogewinne 21'!$B$87,0)</f>
        <v>0</v>
      </c>
      <c r="AB301" s="463" t="e">
        <f>IF(#REF!=1,17,0*(IF(#REF!=2,77,0)*IF(#REF!=3,17,0)*IF(#REF!=4,77,0)*IF(#REF!=5,777,0)*IF(#REF!=6,77777,0*(IF(#REF!=7,0,0)))))</f>
        <v>#REF!</v>
      </c>
      <c r="AC301" s="463" t="e">
        <f>IF(#REF!=1,77,0*(IF(#REF!=2,77,0)*IF(#REF!=3,17,0)*IF(#REF!=4,77,0)*IF(#REF!=5,777,0)*IF(#REF!=6,77777,0*(IF(#REF!=7,0,0)))))</f>
        <v>#REF!</v>
      </c>
      <c r="AD301" s="463" t="e">
        <f>IF(#REF!=1,777,0*(IF(#REF!=2,77,0)*IF(#REF!=3,17,0)*IF(#REF!=4,77,0)*IF(#REF!=5,777,0)*IF(#REF!=6,77777,0*(IF(#REF!=7,0,0)))))</f>
        <v>#REF!</v>
      </c>
      <c r="AE301" s="463" t="e">
        <f>IF(#REF!=1,7777,0*(IF(#REF!=2,77,0)*IF(#REF!=3,17,0)*IF(#REF!=4,77,0)*IF(#REF!=5,777,0)*IF(#REF!=6,77777,0*(IF(#REF!=7,0,0)))))</f>
        <v>#REF!</v>
      </c>
      <c r="AF301" s="463" t="e">
        <f>IF(#REF!=1,77777,0*(IF(#REF!=2,77,0)*IF(#REF!=3,17,0)*IF(#REF!=4,77,0)*IF(#REF!=5,777,0)*IF(#REF!=6,77777,0*(IF(#REF!=7,0,0)))))</f>
        <v>#REF!</v>
      </c>
      <c r="AG301" s="465" t="e">
        <f>IF(#REF!=1,#REF!,0*(IF(#REF!=2,5,0)*IF(#REF!=3,17,0)*IF(#REF!=4,77,0)*IF(#REF!=5,777,0)*IF(#REF!=6,7777,0*(IF(#REF!=6,77777,0)))))</f>
        <v>#REF!</v>
      </c>
      <c r="AH301" s="463" t="e">
        <f>IF(AA301=1,5,0*(IF(#REF!=2,77,0)*IF(#REF!=3,17,0)*IF(#REF!=4,77,0)*IF(#REF!=5,777,0)*IF(#REF!=6,77777,0*(IF(#REF!=7,0,0)))))</f>
        <v>#REF!</v>
      </c>
      <c r="AI301" s="463" t="e">
        <f>IF(#REF!=1,17,0*(IF(AA301=2,77,0)*IF(#REF!=3,17,0)*IF(#REF!=4,77,0)*IF(#REF!=5,777,0)*IF(#REF!=6,77777,0*(IF(#REF!=7,0,0)))))</f>
        <v>#REF!</v>
      </c>
      <c r="AJ301" s="463" t="e">
        <f>IF(#REF!=1,77,0*(IF(AB301=2,77,0)*IF(AA301=3,17,0)*IF(#REF!=4,77,0)*IF(#REF!=5,777,0)*IF(#REF!=6,77777,0*(IF(#REF!=7,0,0)))))</f>
        <v>#REF!</v>
      </c>
      <c r="AK301" s="463" t="e">
        <f>IF(#REF!=1,777,0*(IF(AC301=2,77,0)*IF(AB301=3,17,0)*IF(AA301=4,77,0)*IF(#REF!=5,777,0)*IF(#REF!=6,77777,0*(IF(#REF!=7,0,0)))))</f>
        <v>#REF!</v>
      </c>
      <c r="AL301" s="461" t="e">
        <f>IF($P$4=1,Eurojackpot!B301,0*(IF(AD301=2,77,0)*IF(AC301=3,17,0)*IF(AB301=4,77,0)*IF(AA301=5,777,0)*IF(#REF!=6,77777,0*(IF(Y301=7,0,0)))))</f>
        <v>#REF!</v>
      </c>
    </row>
    <row r="302" spans="1:38" ht="15.75" thickBot="1" x14ac:dyDescent="0.3">
      <c r="A302" s="81">
        <v>44470</v>
      </c>
      <c r="B302" s="361" t="s">
        <v>0</v>
      </c>
      <c r="C302" s="340"/>
      <c r="D302" s="340"/>
      <c r="E302" s="340"/>
      <c r="F302" s="340"/>
      <c r="G302" s="340"/>
      <c r="H302" s="346"/>
      <c r="I302" s="361" t="s">
        <v>1</v>
      </c>
      <c r="J302" s="340"/>
      <c r="K302" s="340"/>
      <c r="L302" s="340"/>
      <c r="M302" s="340"/>
      <c r="N302" s="340"/>
      <c r="O302" s="346"/>
      <c r="P302" s="361" t="s">
        <v>2</v>
      </c>
      <c r="Q302" s="340"/>
      <c r="R302" s="340"/>
      <c r="S302" s="340"/>
      <c r="T302" s="340"/>
      <c r="U302" s="340"/>
      <c r="V302" s="346"/>
      <c r="W302" s="456" t="s">
        <v>9</v>
      </c>
      <c r="X302" s="454" t="s">
        <v>3</v>
      </c>
      <c r="Y302" s="265"/>
      <c r="Z302" s="491"/>
      <c r="AA302" s="482" t="s">
        <v>166</v>
      </c>
      <c r="AB302" s="460" t="s">
        <v>167</v>
      </c>
      <c r="AC302" s="460" t="s">
        <v>168</v>
      </c>
      <c r="AD302" s="460" t="s">
        <v>169</v>
      </c>
      <c r="AE302" s="460" t="s">
        <v>170</v>
      </c>
      <c r="AF302" s="460" t="s">
        <v>171</v>
      </c>
      <c r="AG302" s="460" t="s">
        <v>172</v>
      </c>
      <c r="AH302" s="460" t="s">
        <v>173</v>
      </c>
      <c r="AI302" s="460" t="s">
        <v>174</v>
      </c>
      <c r="AJ302" s="460" t="s">
        <v>175</v>
      </c>
      <c r="AK302" s="460" t="s">
        <v>176</v>
      </c>
      <c r="AL302" s="460" t="s">
        <v>177</v>
      </c>
    </row>
    <row r="303" spans="1:38" x14ac:dyDescent="0.25">
      <c r="A303" s="44" t="s">
        <v>23</v>
      </c>
      <c r="B303" s="146">
        <f>$B$2</f>
        <v>3</v>
      </c>
      <c r="C303" s="147">
        <f>$C$2</f>
        <v>6</v>
      </c>
      <c r="D303" s="147">
        <f>$D$2</f>
        <v>15</v>
      </c>
      <c r="E303" s="147">
        <f>$E$2</f>
        <v>20</v>
      </c>
      <c r="F303" s="147">
        <f>$F$2</f>
        <v>22</v>
      </c>
      <c r="G303" s="147">
        <f>$G$2</f>
        <v>4</v>
      </c>
      <c r="H303" s="148">
        <f>$H$2</f>
        <v>8</v>
      </c>
      <c r="I303" s="291">
        <v>20</v>
      </c>
      <c r="J303" s="292">
        <v>33</v>
      </c>
      <c r="K303" s="292">
        <v>34</v>
      </c>
      <c r="L303" s="292">
        <v>37</v>
      </c>
      <c r="M303" s="292">
        <v>39</v>
      </c>
      <c r="N303" s="292">
        <v>4</v>
      </c>
      <c r="O303" s="142">
        <v>8</v>
      </c>
      <c r="P303" s="291">
        <f>COUNTIF(I303:N303,3)</f>
        <v>0</v>
      </c>
      <c r="Q303" s="292">
        <f>COUNTIF(I303:N303,6)</f>
        <v>0</v>
      </c>
      <c r="R303" s="292">
        <f>COUNTIF(I303:N303,15)</f>
        <v>0</v>
      </c>
      <c r="S303" s="292">
        <f>COUNTIF(I303:N303,20)</f>
        <v>1</v>
      </c>
      <c r="T303" s="292">
        <f>COUNTIF(I303:N303,22)</f>
        <v>0</v>
      </c>
      <c r="U303" s="292">
        <f>COUNTIF(N303:O303,4)</f>
        <v>1</v>
      </c>
      <c r="V303" s="142">
        <f>COUNTIF(O303:P303,8)</f>
        <v>1</v>
      </c>
      <c r="W303" s="71">
        <f>SUMIF(P303:T303,1)</f>
        <v>1</v>
      </c>
      <c r="X303" s="71">
        <f>SUMIF(U303:V303,1)</f>
        <v>2</v>
      </c>
      <c r="Y303" s="159"/>
      <c r="Z303" s="491"/>
      <c r="AA303" s="483">
        <f>IF(W303=2=X303=1,'Eurogewinne 21'!$B$87,0)*IF(W303=1=X303=2,'Eurogewinne 21'!$B$87,0)*IF(W303=3=X303=0,'Eurogewinne 21'!$D$87,0)*IF(W303=3=X303=1,'Eurogewinne 21'!$E$87,0)*IF(W303=2=X303=2,'Eurogewinne 21'!$F$87,0)*IF(W303=3=X303=2,'Eurogewinne 21'!$G$87,0)*(IF(W303=4=X303=0,'Eurogewinne 21'!$H$87,0)*IF(W303=4=X303=1,'Eurogewinne 21'!$I$87,0)*IF(W303=4=X303=2,'Eurogewinne 21'!$J$87,)*IF(W303=5=X303=0,'Eurogewinne 21'!$K$87,0)*IF(W303=5=X303=1,'Eurogewinne 21'!$L$87,0)*IF(W303=5=X303=2,'Eurogewinne 21'!$M$87,0))</f>
        <v>0</v>
      </c>
      <c r="AB303" s="483">
        <f>IF(W303=1=X303=2,'Eurogewinne 21'!$B$87,0)*IF(W303=2=X303=1,'Eurogewinne 21'!$B$87,0)*IF(X303=3=Y303=0,'Eurogewinne 21'!$D$87,0)*IF(X303=3=Y303=1,'Eurogewinne 21'!$E$87,0)*IF(X303=2=Y303=2,'Eurogewinne 21'!$F$87,0)*IF(X303=3=Y303=2,'Eurogewinne 21'!$G$87,0)*(IF(X303=4=Y303=0,'Eurogewinne 21'!$H$87,0)*IF(X303=4=Y303=1,'Eurogewinne 21'!$I$87,0)*IF(X303=4=Y303=2,'Eurogewinne 21'!$J$87,)*IF(X303=5=Y303=0,'Eurogewinne 21'!$K$87,0)*IF(X303=5=Y303=1,'Eurogewinne 21'!$L$87,0)*IF(X303=5=Y303=2,'Eurogewinne 21'!$M$87,0))</f>
        <v>0</v>
      </c>
      <c r="AC303" s="483">
        <f>IF(W303=3=X303=0,'Eurogewinne 21'!$B$87,0*(IF(W303=2=X303=1,'Eurogewinne 21'!$C$87,0)*IF(W303=1=X303=2,'Eurogewinne 21'!$D$87,0)*IF(W303=3=X303=0,'Eurogewinne 21'!$E$87,0)*IF(X303=2=Y303=2,'Eurogewinne 21'!$F$87,0)*IF(X303=3=Y303=2,'Eurogewinne 21'!$G$87,0)*(IF(X303=4=Y303=0,'Eurogewinne 21'!$H$87,0)*IF(X303=4=Y303=1,'Eurogewinne 21'!$I$87,0)*IF(X303=4=Y303=2,'Eurogewinne 21'!$J$87,)*IF(X303=5=Y303=0,'Eurogewinne 21'!$K$87,0)*IF(X303=5=Y303=1,'Eurogewinne 21'!$L$87,0)*IF(X303=5=Y303=2,'Eurogewinne 21'!$M$87,0))))</f>
        <v>0</v>
      </c>
      <c r="AD303" s="483">
        <f>IF(Y303=1=Z303=2,'Eurogewinne 21'!$B$87,0*(IF(Y303=2=Z303=1,'Eurogewinne 21'!$C$87,0)*IF(Y303=3=Z303=0,'Eurogewinne 21'!$D$87,0)*IF(Y303=3=Z303=1,'Eurogewinne 21'!$E$87,0)*IF(Y303=2=Z303=2,'Eurogewinne 21'!$F$87,0)*IF(Y303=3=Z303=2,'Eurogewinne 21'!$G$87,0)*(IF(Y303=4=Z303=0,'Eurogewinne 21'!$H$87,0)*IF(Y303=4=Z303=1,'Eurogewinne 21'!$I$87,0)*IF(Y303=4=Z303=2,'Eurogewinne 21'!$J$87,)*IF(Y303=5=Z303=0,'Eurogewinne 21'!$K$87,0)*IF(Y303=5=Z303=1,'Eurogewinne 21'!$L$87,0)*IF(Y303=5=Z303=2,'Eurogewinne 21'!$M$87,0))))</f>
        <v>0</v>
      </c>
      <c r="AE303" s="483">
        <f>IF(Z303=1=AA303=2,'Eurogewinne 21'!$B$87,0*(IF(Z303=2=AA303=1,'Eurogewinne 21'!$C$87,0)*IF(Z303=3=AA303=0,'Eurogewinne 21'!$D$87,0)*IF(Z303=3=AA303=1,'Eurogewinne 21'!$E$87,0)*IF(Z303=2=AA303=2,'Eurogewinne 21'!$F$87,0)*IF(Z303=3=AA303=2,'Eurogewinne 21'!$G$87,0)*(IF(Z303=4=AA303=0,'Eurogewinne 21'!$H$87,0)*IF(Z303=4=AA303=1,'Eurogewinne 21'!$I$87,0)*IF(Z303=4=AA303=2,'Eurogewinne 21'!$J$87,)*IF(Z303=5=AA303=0,'Eurogewinne 21'!$K$87,0)*IF(Z303=5=AA303=1,'Eurogewinne 21'!$L$87,0)*IF(Z303=5=AA303=2,'Eurogewinne 21'!$M$87,0))))</f>
        <v>0</v>
      </c>
      <c r="AF303" s="483">
        <f>IF(AA303=1=AB303=2,'Eurogewinne 21'!$B$87,0*(IF(AA303=2=AB303=1,'Eurogewinne 21'!$C$87,0)*IF(AA303=3=AB303=0,'Eurogewinne 21'!$D$87,0)*IF(AA303=3=AB303=1,'Eurogewinne 21'!$E$87,0)*IF(AA303=2=AB303=2,'Eurogewinne 21'!$F$87,0)*IF(AA303=3=AB303=2,'Eurogewinne 21'!$G$87,0)*(IF(AA303=4=AB303=0,'Eurogewinne 21'!$H$87,0)*IF(AA303=4=AB303=1,'Eurogewinne 21'!$I$87,0)*IF(AA303=4=AB303=2,'Eurogewinne 21'!$J$87,)*IF(AA303=5=AB303=0,'Eurogewinne 21'!$K$87,0)*IF(AA303=5=AB303=1,'Eurogewinne 21'!$L$87,0)*IF(AA303=5=AB303=2,'Eurogewinne 21'!$M$87,0))))</f>
        <v>0</v>
      </c>
      <c r="AG303" s="483">
        <f>IF(AB303=1=AC303=2,'Eurogewinne 21'!$B$87,0*(IF(AB303=2=AC303=1,'Eurogewinne 21'!$C$87,0)*IF(AB303=3=AC303=0,'Eurogewinne 21'!$D$87,0)*IF(AB303=3=AC303=1,'Eurogewinne 21'!$E$87,0)*IF(AB303=2=AC303=2,'Eurogewinne 21'!$F$87,0)*IF(AB303=3=AC303=2,'Eurogewinne 21'!$G$87,0)*(IF(AB303=4=AC303=0,'Eurogewinne 21'!$H$87,0)*IF(AB303=4=AC303=1,'Eurogewinne 21'!$I$87,0)*IF(AB303=4=AC303=2,'Eurogewinne 21'!$J$87,)*IF(AB303=5=AC303=0,'Eurogewinne 21'!$K$87,0)*IF(AB303=5=AC303=1,'Eurogewinne 21'!$L$87,0)*IF(AB303=5=AC303=2,'Eurogewinne 21'!$M$87,0))))</f>
        <v>0</v>
      </c>
      <c r="AH303" s="483">
        <f>IF(AC303=1=AD303=2,'Eurogewinne 21'!$B$87,0*(IF(AC303=2=AD303=1,'Eurogewinne 21'!$C$87,0)*IF(AC303=3=AD303=0,'Eurogewinne 21'!$D$87,0)*IF(AC303=3=AD303=1,'Eurogewinne 21'!$E$87,0)*IF(AC303=2=AD303=2,'Eurogewinne 21'!$F$87,0)*IF(AC303=3=AD303=2,'Eurogewinne 21'!$G$87,0)*(IF(AC303=4=AD303=0,'Eurogewinne 21'!$H$87,0)*IF(AC303=4=AD303=1,'Eurogewinne 21'!$I$87,0)*IF(AC303=4=AD303=2,'Eurogewinne 21'!$J$87,)*IF(AC303=5=AD303=0,'Eurogewinne 21'!$K$87,0)*IF(AC303=5=AD303=1,'Eurogewinne 21'!$L$87,0)*IF(AC303=5=AD303=2,'Eurogewinne 21'!$M$87,0))))</f>
        <v>0</v>
      </c>
      <c r="AI303" s="483">
        <f>IF(AD303=1=AE303=2,'Eurogewinne 21'!$B$87,0*(IF(AD303=2=AE303=1,'Eurogewinne 21'!$C$87,0)*IF(AD303=3=AE303=0,'Eurogewinne 21'!$D$87,0)*IF(AD303=3=AE303=1,'Eurogewinne 21'!$E$87,0)*IF(AD303=2=AE303=2,'Eurogewinne 21'!$F$87,0)*IF(AD303=3=AE303=2,'Eurogewinne 21'!$G$87,0)*(IF(AD303=4=AE303=0,'Eurogewinne 21'!$H$87,0)*IF(AD303=4=AE303=1,'Eurogewinne 21'!$I$87,0)*IF(AD303=4=AE303=2,'Eurogewinne 21'!$J$87,)*IF(AD303=5=AE303=0,'Eurogewinne 21'!$K$87,0)*IF(AD303=5=AE303=1,'Eurogewinne 21'!$L$87,0)*IF(AD303=5=AE303=2,'Eurogewinne 21'!$M$87,0))))</f>
        <v>0</v>
      </c>
      <c r="AJ303" s="483">
        <f>IF(AE303=1=AF303=2,'Eurogewinne 21'!$B$87,0*(IF(AE303=2=AF303=1,'Eurogewinne 21'!$C$87,0)*IF(AE303=3=AF303=0,'Eurogewinne 21'!$D$87,0)*IF(AE303=3=AF303=1,'Eurogewinne 21'!$E$87,0)*IF(AE303=2=AF303=2,'Eurogewinne 21'!$F$87,0)*IF(AE303=3=AF303=2,'Eurogewinne 21'!$G$87,0)*(IF(AE303=4=AF303=0,'Eurogewinne 21'!$H$87,0)*IF(AE303=4=AF303=1,'Eurogewinne 21'!$I$87,0)*IF(AE303=4=AF303=2,'Eurogewinne 21'!$J$87,)*IF(AE303=5=AF303=0,'Eurogewinne 21'!$K$87,0)*IF(AE303=5=AF303=1,'Eurogewinne 21'!$L$87,0)*IF(AE303=5=AF303=2,'Eurogewinne 21'!$M$87,0))))</f>
        <v>0</v>
      </c>
      <c r="AK303" s="483">
        <f>IF(AF303=1=AG303=2,'Eurogewinne 21'!$B$87,0*(IF(AF303=2=AG303=1,'Eurogewinne 21'!$C$87,0)*IF(AF303=3=AG303=0,'Eurogewinne 21'!$D$87,0)*IF(AF303=3=AG303=1,'Eurogewinne 21'!$E$87,0)*IF(AF303=2=AG303=2,'Eurogewinne 21'!$F$87,0)*IF(AF303=3=AG303=2,'Eurogewinne 21'!$G$87,0)*(IF(AF303=4=AG303=0,'Eurogewinne 21'!$H$87,0)*IF(AF303=4=AG303=1,'Eurogewinne 21'!$I$87,0)*IF(AF303=4=AG303=2,'Eurogewinne 21'!$J$87,)*IF(AF303=5=AG303=0,'Eurogewinne 21'!$K$87,0)*IF(AF303=5=AG303=1,'Eurogewinne 21'!$L$87,0)*IF(AF303=5=AG303=2,'Eurogewinne 21'!$M$87,0))))</f>
        <v>0</v>
      </c>
      <c r="AL303" s="483">
        <f>IF(AG303=1=AH303=2,'Eurogewinne 21'!$B$87,0*(IF(AG303=2=AH303=1,'Eurogewinne 21'!$C$87,0)*IF(AG303=3=AH303=0,'Eurogewinne 21'!$D$87,0)*IF(AG303=3=AH303=1,'Eurogewinne 21'!$E$87,0)*IF(AG303=2=AH303=2,'Eurogewinne 21'!$F$87,0)*IF(AG303=3=AH303=2,'Eurogewinne 21'!$G$87,0)*(IF(AG303=4=AH303=0,'Eurogewinne 21'!$H$87,0)*IF(AG303=4=AH303=1,'Eurogewinne 21'!$I$87,0)*IF(AG303=4=AH303=2,'Eurogewinne 21'!$J$87,)*IF(AG303=5=AH303=0,'Eurogewinne 21'!$K$87,0)*IF(AG303=5=AH303=1,'Eurogewinne 21'!$L$87,0)*IF(AG303=5=AH303=2,'Eurogewinne 21'!$M$87,0))))</f>
        <v>0</v>
      </c>
    </row>
    <row r="304" spans="1:38" x14ac:dyDescent="0.25">
      <c r="A304" s="44" t="s">
        <v>24</v>
      </c>
      <c r="B304" s="149">
        <f>$B$3</f>
        <v>15</v>
      </c>
      <c r="C304" s="139">
        <f>$C$3</f>
        <v>17</v>
      </c>
      <c r="D304" s="139">
        <f>$D$3</f>
        <v>27</v>
      </c>
      <c r="E304" s="139">
        <f>$E$3</f>
        <v>33</v>
      </c>
      <c r="F304" s="139">
        <f>$F$3</f>
        <v>50</v>
      </c>
      <c r="G304" s="139">
        <f>$G$3</f>
        <v>1</v>
      </c>
      <c r="H304" s="150">
        <f>$H$3</f>
        <v>2</v>
      </c>
      <c r="I304" s="8">
        <f>$I$303</f>
        <v>20</v>
      </c>
      <c r="J304" s="1">
        <f>$J$303</f>
        <v>33</v>
      </c>
      <c r="K304" s="1">
        <f>$K$303</f>
        <v>34</v>
      </c>
      <c r="L304" s="1">
        <f>$L$303</f>
        <v>37</v>
      </c>
      <c r="M304" s="1">
        <f>$M$303</f>
        <v>39</v>
      </c>
      <c r="N304" s="1">
        <f>$N$303</f>
        <v>4</v>
      </c>
      <c r="O304" s="126">
        <f>$O$303</f>
        <v>8</v>
      </c>
      <c r="P304" s="8">
        <f>COUNTIF(I304:N304,15)</f>
        <v>0</v>
      </c>
      <c r="Q304" s="1">
        <f>COUNTIF(I304:N304,17)</f>
        <v>0</v>
      </c>
      <c r="R304" s="1">
        <f>COUNTIF(I304:N304,27)</f>
        <v>0</v>
      </c>
      <c r="S304" s="1">
        <f>COUNTIF(I304:N304,33)</f>
        <v>1</v>
      </c>
      <c r="T304" s="1">
        <f>COUNTIF(I304:N304,50)</f>
        <v>0</v>
      </c>
      <c r="U304" s="1">
        <f>COUNTIF(N304:O304,1)</f>
        <v>0</v>
      </c>
      <c r="V304" s="126">
        <f>COUNTIF(O304:P304,2)</f>
        <v>0</v>
      </c>
      <c r="W304" s="160">
        <f>SUMIF(P304:T304,1)</f>
        <v>1</v>
      </c>
      <c r="X304" s="160">
        <f>SUMIF(U304:V304,1)</f>
        <v>0</v>
      </c>
      <c r="Y304" s="159"/>
      <c r="Z304" s="491"/>
      <c r="AA304" s="483">
        <f>IF(W304=2=X304=1,'Eurogewinne 21'!$B$87,0)*IF(W304=1=X304=2,'Eurogewinne 21'!$B$87,0)*IF(W304=3=X304=0,'Eurogewinne 21'!$D$87,0)*IF(W304=3=X304=1,'Eurogewinne 21'!$E$87,0)*IF(W304=2=X304=2,'Eurogewinne 21'!$F$87,0)*IF(W304=3=X304=2,'Eurogewinne 21'!$G$87,0)*(IF(W304=4=X304=0,'Eurogewinne 21'!$H$87,0)*IF(W304=4=X304=1,'Eurogewinne 21'!$I$87,0)*IF(W304=4=X304=2,'Eurogewinne 21'!$J$87,)*IF(W304=5=X304=0,'Eurogewinne 21'!$K$87,0)*IF(W304=5=X304=1,'Eurogewinne 21'!$L$87,0)*IF(W304=5=X304=2,'Eurogewinne 21'!$M$87,0))</f>
        <v>0</v>
      </c>
      <c r="AB304" s="483">
        <f>IF(W304=1=X304=2,'Eurogewinne 21'!$B$87,0*(IF(W304=2=X304=1,'Eurogewinne 21'!$C$87,0)*IF(W304=3=X304=0,'Eurogewinne 21'!$D$87,0)*IF(W304=3=X304=1,'Eurogewinne 21'!$E$87,0)*IF(W304=2=X304=2,'Eurogewinne 21'!$F$87,0)*IF(W304=3=X304=2,'Eurogewinne 21'!$G$87,0)*(IF(W304=4=X304=0,'Eurogewinne 21'!$H$87,0)*IF(W304=4=X304=1,'Eurogewinne 21'!$I$87,0)*IF(W304=4=X304=2,'Eurogewinne 21'!$J$87,)*IF(W304=5=X304=0,'Eurogewinne 21'!$K$87,0)*IF(W304=5=X304=1,'Eurogewinne 21'!$L$87,0)*IF(W304=5=X304=2,'Eurogewinne 21'!$M$87,0))))</f>
        <v>0</v>
      </c>
      <c r="AC304" s="483">
        <f>IF(X304=1=Y304=2,'Eurogewinne 21'!$B$87,0*(IF(X304=2=Y304=1,'Eurogewinne 21'!$C$87,0)*IF(X304=3=Y304=0,'Eurogewinne 21'!$D$87,0)*IF(X304=3=Y304=1,'Eurogewinne 21'!$E$87,0)*IF(X304=2=Y304=2,'Eurogewinne 21'!$F$87,0)*IF(X304=3=Y304=2,'Eurogewinne 21'!$G$87,0)*(IF(X304=4=Y304=0,'Eurogewinne 21'!$H$87,0)*IF(X304=4=Y304=1,'Eurogewinne 21'!$I$87,0)*IF(X304=4=Y304=2,'Eurogewinne 21'!$J$87,)*IF(X304=5=Y304=0,'Eurogewinne 21'!$K$87,0)*IF(X304=5=Y304=1,'Eurogewinne 21'!$L$87,0)*IF(X304=5=Y304=2,'Eurogewinne 21'!$M$87,0))))</f>
        <v>0</v>
      </c>
      <c r="AD304" s="483">
        <f>IF(Y304=1=Z304=2,'Eurogewinne 21'!$B$87,0*(IF(Y304=2=Z304=1,'Eurogewinne 21'!$C$87,0)*IF(Y304=3=Z304=0,'Eurogewinne 21'!$D$87,0)*IF(Y304=3=Z304=1,'Eurogewinne 21'!$E$87,0)*IF(Y304=2=Z304=2,'Eurogewinne 21'!$F$87,0)*IF(Y304=3=Z304=2,'Eurogewinne 21'!$G$87,0)*(IF(Y304=4=Z304=0,'Eurogewinne 21'!$H$87,0)*IF(Y304=4=Z304=1,'Eurogewinne 21'!$I$87,0)*IF(Y304=4=Z304=2,'Eurogewinne 21'!$J$87,)*IF(Y304=5=Z304=0,'Eurogewinne 21'!$K$87,0)*IF(Y304=5=Z304=1,'Eurogewinne 21'!$L$87,0)*IF(Y304=5=Z304=2,'Eurogewinne 21'!$M$87,0))))</f>
        <v>0</v>
      </c>
      <c r="AE304" s="483">
        <f>IF(Z304=1=AA304=2,'Eurogewinne 21'!$B$87,0*(IF(Z304=2=AA304=1,'Eurogewinne 21'!$C$87,0)*IF(Z304=3=AA304=0,'Eurogewinne 21'!$D$87,0)*IF(Z304=3=AA304=1,'Eurogewinne 21'!$E$87,0)*IF(Z304=2=AA304=2,'Eurogewinne 21'!$F$87,0)*IF(Z304=3=AA304=2,'Eurogewinne 21'!$G$87,0)*(IF(Z304=4=AA304=0,'Eurogewinne 21'!$H$87,0)*IF(Z304=4=AA304=1,'Eurogewinne 21'!$I$87,0)*IF(Z304=4=AA304=2,'Eurogewinne 21'!$J$87,)*IF(Z304=5=AA304=0,'Eurogewinne 21'!$K$87,0)*IF(Z304=5=AA304=1,'Eurogewinne 21'!$L$87,0)*IF(Z304=5=AA304=2,'Eurogewinne 21'!$M$87,0))))</f>
        <v>0</v>
      </c>
      <c r="AF304" s="483">
        <f>IF(AA304=1=AB304=2,'Eurogewinne 21'!$B$87,0*(IF(AA304=2=AB304=1,'Eurogewinne 21'!$C$87,0)*IF(AA304=3=AB304=0,'Eurogewinne 21'!$D$87,0)*IF(AA304=3=AB304=1,'Eurogewinne 21'!$E$87,0)*IF(AA304=2=AB304=2,'Eurogewinne 21'!$F$87,0)*IF(AA304=3=AB304=2,'Eurogewinne 21'!$G$87,0)*(IF(AA304=4=AB304=0,'Eurogewinne 21'!$H$87,0)*IF(AA304=4=AB304=1,'Eurogewinne 21'!$I$87,0)*IF(AA304=4=AB304=2,'Eurogewinne 21'!$J$87,)*IF(AA304=5=AB304=0,'Eurogewinne 21'!$K$87,0)*IF(AA304=5=AB304=1,'Eurogewinne 21'!$L$87,0)*IF(AA304=5=AB304=2,'Eurogewinne 21'!$M$87,0))))</f>
        <v>0</v>
      </c>
      <c r="AG304" s="483">
        <f>IF(AB304=1=AC304=2,'Eurogewinne 21'!$B$87,0*(IF(AB304=2=AC304=1,'Eurogewinne 21'!$C$87,0)*IF(AB304=3=AC304=0,'Eurogewinne 21'!$D$87,0)*IF(AB304=3=AC304=1,'Eurogewinne 21'!$E$87,0)*IF(AB304=2=AC304=2,'Eurogewinne 21'!$F$87,0)*IF(AB304=3=AC304=2,'Eurogewinne 21'!$G$87,0)*(IF(AB304=4=AC304=0,'Eurogewinne 21'!$H$87,0)*IF(AB304=4=AC304=1,'Eurogewinne 21'!$I$87,0)*IF(AB304=4=AC304=2,'Eurogewinne 21'!$J$87,)*IF(AB304=5=AC304=0,'Eurogewinne 21'!$K$87,0)*IF(AB304=5=AC304=1,'Eurogewinne 21'!$L$87,0)*IF(AB304=5=AC304=2,'Eurogewinne 21'!$M$87,0))))</f>
        <v>0</v>
      </c>
      <c r="AH304" s="483">
        <f>IF(AC304=1=AD304=2,'Eurogewinne 21'!$B$87,0*(IF(AC304=2=AD304=1,'Eurogewinne 21'!$C$87,0)*IF(AC304=3=AD304=0,'Eurogewinne 21'!$D$87,0)*IF(AC304=3=AD304=1,'Eurogewinne 21'!$E$87,0)*IF(AC304=2=AD304=2,'Eurogewinne 21'!$F$87,0)*IF(AC304=3=AD304=2,'Eurogewinne 21'!$G$87,0)*(IF(AC304=4=AD304=0,'Eurogewinne 21'!$H$87,0)*IF(AC304=4=AD304=1,'Eurogewinne 21'!$I$87,0)*IF(AC304=4=AD304=2,'Eurogewinne 21'!$J$87,)*IF(AC304=5=AD304=0,'Eurogewinne 21'!$K$87,0)*IF(AC304=5=AD304=1,'Eurogewinne 21'!$L$87,0)*IF(AC304=5=AD304=2,'Eurogewinne 21'!$M$87,0))))</f>
        <v>0</v>
      </c>
      <c r="AI304" s="483">
        <f>IF(AD304=1=AE304=2,'Eurogewinne 21'!$B$87,0*(IF(AD304=2=AE304=1,'Eurogewinne 21'!$C$87,0)*IF(AD304=3=AE304=0,'Eurogewinne 21'!$D$87,0)*IF(AD304=3=AE304=1,'Eurogewinne 21'!$E$87,0)*IF(AD304=2=AE304=2,'Eurogewinne 21'!$F$87,0)*IF(AD304=3=AE304=2,'Eurogewinne 21'!$G$87,0)*(IF(AD304=4=AE304=0,'Eurogewinne 21'!$H$87,0)*IF(AD304=4=AE304=1,'Eurogewinne 21'!$I$87,0)*IF(AD304=4=AE304=2,'Eurogewinne 21'!$J$87,)*IF(AD304=5=AE304=0,'Eurogewinne 21'!$K$87,0)*IF(AD304=5=AE304=1,'Eurogewinne 21'!$L$87,0)*IF(AD304=5=AE304=2,'Eurogewinne 21'!$M$87,0))))</f>
        <v>0</v>
      </c>
      <c r="AJ304" s="483">
        <f>IF(AE304=1=AF304=2,'Eurogewinne 21'!$B$87,0*(IF(AE304=2=AF304=1,'Eurogewinne 21'!$C$87,0)*IF(AE304=3=AF304=0,'Eurogewinne 21'!$D$87,0)*IF(AE304=3=AF304=1,'Eurogewinne 21'!$E$87,0)*IF(AE304=2=AF304=2,'Eurogewinne 21'!$F$87,0)*IF(AE304=3=AF304=2,'Eurogewinne 21'!$G$87,0)*(IF(AE304=4=AF304=0,'Eurogewinne 21'!$H$87,0)*IF(AE304=4=AF304=1,'Eurogewinne 21'!$I$87,0)*IF(AE304=4=AF304=2,'Eurogewinne 21'!$J$87,)*IF(AE304=5=AF304=0,'Eurogewinne 21'!$K$87,0)*IF(AE304=5=AF304=1,'Eurogewinne 21'!$L$87,0)*IF(AE304=5=AF304=2,'Eurogewinne 21'!$M$87,0))))</f>
        <v>0</v>
      </c>
      <c r="AK304" s="483">
        <f>IF(AF304=1=AG304=2,'Eurogewinne 21'!$B$87,0*(IF(AF304=2=AG304=1,'Eurogewinne 21'!$C$87,0)*IF(AF304=3=AG304=0,'Eurogewinne 21'!$D$87,0)*IF(AF304=3=AG304=1,'Eurogewinne 21'!$E$87,0)*IF(AF304=2=AG304=2,'Eurogewinne 21'!$F$87,0)*IF(AF304=3=AG304=2,'Eurogewinne 21'!$G$87,0)*(IF(AF304=4=AG304=0,'Eurogewinne 21'!$H$87,0)*IF(AF304=4=AG304=1,'Eurogewinne 21'!$I$87,0)*IF(AF304=4=AG304=2,'Eurogewinne 21'!$J$87,)*IF(AF304=5=AG304=0,'Eurogewinne 21'!$K$87,0)*IF(AF304=5=AG304=1,'Eurogewinne 21'!$L$87,0)*IF(AF304=5=AG304=2,'Eurogewinne 21'!$M$87,0))))</f>
        <v>0</v>
      </c>
      <c r="AL304" s="483">
        <f>IF(AG304=1=AH304=2,'Eurogewinne 21'!$B$87,0*(IF(AG304=2=AH304=1,'Eurogewinne 21'!$C$87,0)*IF(AG304=3=AH304=0,'Eurogewinne 21'!$D$87,0)*IF(AG304=3=AH304=1,'Eurogewinne 21'!$E$87,0)*IF(AG304=2=AH304=2,'Eurogewinne 21'!$F$87,0)*IF(AG304=3=AH304=2,'Eurogewinne 21'!$G$87,0)*(IF(AG304=4=AH304=0,'Eurogewinne 21'!$H$87,0)*IF(AG304=4=AH304=1,'Eurogewinne 21'!$I$87,0)*IF(AG304=4=AH304=2,'Eurogewinne 21'!$J$87,)*IF(AG304=5=AH304=0,'Eurogewinne 21'!$K$87,0)*IF(AG304=5=AH304=1,'Eurogewinne 21'!$L$87,0)*IF(AG304=5=AH304=2,'Eurogewinne 21'!$M$87,0))))</f>
        <v>0</v>
      </c>
    </row>
    <row r="305" spans="1:38" x14ac:dyDescent="0.25">
      <c r="A305" s="44" t="s">
        <v>25</v>
      </c>
      <c r="B305" s="149">
        <f>$B$4</f>
        <v>7</v>
      </c>
      <c r="C305" s="139">
        <f>$C$4</f>
        <v>8</v>
      </c>
      <c r="D305" s="139">
        <f>$D$4</f>
        <v>28</v>
      </c>
      <c r="E305" s="139">
        <f>$E$4</f>
        <v>34</v>
      </c>
      <c r="F305" s="139">
        <f>$F$4</f>
        <v>39</v>
      </c>
      <c r="G305" s="139">
        <f>$G$4</f>
        <v>4</v>
      </c>
      <c r="H305" s="150">
        <f>$H$4</f>
        <v>10</v>
      </c>
      <c r="I305" s="8">
        <f>$I$303</f>
        <v>20</v>
      </c>
      <c r="J305" s="1">
        <f>$J$303</f>
        <v>33</v>
      </c>
      <c r="K305" s="1">
        <f>$K$303</f>
        <v>34</v>
      </c>
      <c r="L305" s="1">
        <f>$L$303</f>
        <v>37</v>
      </c>
      <c r="M305" s="1">
        <f>$M$303</f>
        <v>39</v>
      </c>
      <c r="N305" s="1">
        <f>$N$303</f>
        <v>4</v>
      </c>
      <c r="O305" s="126">
        <f>$O$303</f>
        <v>8</v>
      </c>
      <c r="P305" s="8">
        <f>COUNTIF(I305:N305,7)</f>
        <v>0</v>
      </c>
      <c r="Q305" s="1">
        <f t="shared" ref="Q305" si="412">COUNTIF(I305:N305,8)</f>
        <v>0</v>
      </c>
      <c r="R305" s="1">
        <f>COUNTIF(I305:N305,28)</f>
        <v>0</v>
      </c>
      <c r="S305" s="1">
        <f>COUNTIF(I305:N305,34)</f>
        <v>1</v>
      </c>
      <c r="T305" s="1">
        <f>COUNTIF(I305:N305,39)</f>
        <v>1</v>
      </c>
      <c r="U305" s="1">
        <f t="shared" ref="U305:U306" si="413">COUNTIF(N305:O305,4)</f>
        <v>1</v>
      </c>
      <c r="V305" s="126">
        <f>COUNTIF(O305:P305,10)</f>
        <v>0</v>
      </c>
      <c r="W305" s="160">
        <f>SUMIF(P305:T305,1)</f>
        <v>2</v>
      </c>
      <c r="X305" s="160">
        <f>SUMIF(U305:V305,1)</f>
        <v>1</v>
      </c>
      <c r="Y305" s="159"/>
      <c r="Z305" s="491"/>
      <c r="AA305" s="483">
        <f>IF(W305=2=X305=1,'Eurogewinne 21'!$B$87,0)*IF(W305=1=X305=2,'Eurogewinne 21'!$B$87,0)*IF(W305=3=X305=0,'Eurogewinne 21'!$D$87,0)*IF(W305=3=X305=1,'Eurogewinne 21'!$E$87,0)*IF(W305=2=X305=2,'Eurogewinne 21'!$F$87,0)*IF(W305=3=X305=2,'Eurogewinne 21'!$G$87,0)*(IF(W305=4=X305=0,'Eurogewinne 21'!$H$87,0)*IF(W305=4=X305=1,'Eurogewinne 21'!$I$87,0)*IF(W305=4=X305=2,'Eurogewinne 21'!$J$87,)*IF(W305=5=X305=0,'Eurogewinne 21'!$K$87,0)*IF(W305=5=X305=1,'Eurogewinne 21'!$L$87,0)*IF(W305=5=X305=2,'Eurogewinne 21'!$M$87,0))</f>
        <v>0</v>
      </c>
      <c r="AB305" s="483">
        <f>IF(W305=1=X305=2,'Eurogewinne 21'!$B$87,0*(IF(W305=2=X305=1,'Eurogewinne 21'!$C$87,0)*IF(W305=3=X305=0,'Eurogewinne 21'!$D$87,0)*IF(W305=3=X305=1,'Eurogewinne 21'!$E$87,0)*IF(W305=2=X305=2,'Eurogewinne 21'!$F$87,0)*IF(W305=3=X305=2,'Eurogewinne 21'!$G$87,0)*(IF(W305=4=X305=0,'Eurogewinne 21'!$H$87,0)*IF(W305=4=X305=1,'Eurogewinne 21'!$I$87,0)*IF(W305=4=X305=2,'Eurogewinne 21'!$J$87,)*IF(W305=5=X305=0,'Eurogewinne 21'!$K$87,0)*IF(W305=5=X305=1,'Eurogewinne 21'!$L$87,0)*IF(W305=5=X305=2,'Eurogewinne 21'!$M$87,0))))</f>
        <v>0</v>
      </c>
      <c r="AC305" s="483">
        <f>IF(X305=1=Y305=2,'Eurogewinne 21'!$B$87,0*(IF(X305=2=Y305=1,'Eurogewinne 21'!$C$87,0)*IF(X305=3=Y305=0,'Eurogewinne 21'!$D$87,0)*IF(X305=3=Y305=1,'Eurogewinne 21'!$E$87,0)*IF(X305=2=Y305=2,'Eurogewinne 21'!$F$87,0)*IF(X305=3=Y305=2,'Eurogewinne 21'!$G$87,0)*(IF(X305=4=Y305=0,'Eurogewinne 21'!$H$87,0)*IF(X305=4=Y305=1,'Eurogewinne 21'!$I$87,0)*IF(X305=4=Y305=2,'Eurogewinne 21'!$J$87,)*IF(X305=5=Y305=0,'Eurogewinne 21'!$K$87,0)*IF(X305=5=Y305=1,'Eurogewinne 21'!$L$87,0)*IF(X305=5=Y305=2,'Eurogewinne 21'!$M$87,0))))</f>
        <v>0</v>
      </c>
      <c r="AD305" s="483">
        <f>IF(Y305=1=Z305=2,'Eurogewinne 21'!$B$87,0*(IF(Y305=2=Z305=1,'Eurogewinne 21'!$C$87,0)*IF(Y305=3=Z305=0,'Eurogewinne 21'!$D$87,0)*IF(Y305=3=Z305=1,'Eurogewinne 21'!$E$87,0)*IF(Y305=2=Z305=2,'Eurogewinne 21'!$F$87,0)*IF(Y305=3=Z305=2,'Eurogewinne 21'!$G$87,0)*(IF(Y305=4=Z305=0,'Eurogewinne 21'!$H$87,0)*IF(Y305=4=Z305=1,'Eurogewinne 21'!$I$87,0)*IF(Y305=4=Z305=2,'Eurogewinne 21'!$J$87,)*IF(Y305=5=Z305=0,'Eurogewinne 21'!$K$87,0)*IF(Y305=5=Z305=1,'Eurogewinne 21'!$L$87,0)*IF(Y305=5=Z305=2,'Eurogewinne 21'!$M$87,0))))</f>
        <v>0</v>
      </c>
      <c r="AE305" s="483">
        <f>IF(Z305=1=AA305=2,'Eurogewinne 21'!$B$87,0*(IF(Z305=2=AA305=1,'Eurogewinne 21'!$C$87,0)*IF(Z305=3=AA305=0,'Eurogewinne 21'!$D$87,0)*IF(Z305=3=AA305=1,'Eurogewinne 21'!$E$87,0)*IF(Z305=2=AA305=2,'Eurogewinne 21'!$F$87,0)*IF(Z305=3=AA305=2,'Eurogewinne 21'!$G$87,0)*(IF(Z305=4=AA305=0,'Eurogewinne 21'!$H$87,0)*IF(Z305=4=AA305=1,'Eurogewinne 21'!$I$87,0)*IF(Z305=4=AA305=2,'Eurogewinne 21'!$J$87,)*IF(Z305=5=AA305=0,'Eurogewinne 21'!$K$87,0)*IF(Z305=5=AA305=1,'Eurogewinne 21'!$L$87,0)*IF(Z305=5=AA305=2,'Eurogewinne 21'!$M$87,0))))</f>
        <v>0</v>
      </c>
      <c r="AF305" s="483">
        <f>IF(AA305=1=AB305=2,'Eurogewinne 21'!$B$87,0*(IF(AA305=2=AB305=1,'Eurogewinne 21'!$C$87,0)*IF(AA305=3=AB305=0,'Eurogewinne 21'!$D$87,0)*IF(AA305=3=AB305=1,'Eurogewinne 21'!$E$87,0)*IF(AA305=2=AB305=2,'Eurogewinne 21'!$F$87,0)*IF(AA305=3=AB305=2,'Eurogewinne 21'!$G$87,0)*(IF(AA305=4=AB305=0,'Eurogewinne 21'!$H$87,0)*IF(AA305=4=AB305=1,'Eurogewinne 21'!$I$87,0)*IF(AA305=4=AB305=2,'Eurogewinne 21'!$J$87,)*IF(AA305=5=AB305=0,'Eurogewinne 21'!$K$87,0)*IF(AA305=5=AB305=1,'Eurogewinne 21'!$L$87,0)*IF(AA305=5=AB305=2,'Eurogewinne 21'!$M$87,0))))</f>
        <v>0</v>
      </c>
      <c r="AG305" s="483">
        <f>IF(AB305=1=AC305=2,'Eurogewinne 21'!$B$87,0*(IF(AB305=2=AC305=1,'Eurogewinne 21'!$C$87,0)*IF(AB305=3=AC305=0,'Eurogewinne 21'!$D$87,0)*IF(AB305=3=AC305=1,'Eurogewinne 21'!$E$87,0)*IF(AB305=2=AC305=2,'Eurogewinne 21'!$F$87,0)*IF(AB305=3=AC305=2,'Eurogewinne 21'!$G$87,0)*(IF(AB305=4=AC305=0,'Eurogewinne 21'!$H$87,0)*IF(AB305=4=AC305=1,'Eurogewinne 21'!$I$87,0)*IF(AB305=4=AC305=2,'Eurogewinne 21'!$J$87,)*IF(AB305=5=AC305=0,'Eurogewinne 21'!$K$87,0)*IF(AB305=5=AC305=1,'Eurogewinne 21'!$L$87,0)*IF(AB305=5=AC305=2,'Eurogewinne 21'!$M$87,0))))</f>
        <v>0</v>
      </c>
      <c r="AH305" s="483">
        <f>IF(AC305=1=AD305=2,'Eurogewinne 21'!$B$87,0*(IF(AC305=2=AD305=1,'Eurogewinne 21'!$C$87,0)*IF(AC305=3=AD305=0,'Eurogewinne 21'!$D$87,0)*IF(AC305=3=AD305=1,'Eurogewinne 21'!$E$87,0)*IF(AC305=2=AD305=2,'Eurogewinne 21'!$F$87,0)*IF(AC305=3=AD305=2,'Eurogewinne 21'!$G$87,0)*(IF(AC305=4=AD305=0,'Eurogewinne 21'!$H$87,0)*IF(AC305=4=AD305=1,'Eurogewinne 21'!$I$87,0)*IF(AC305=4=AD305=2,'Eurogewinne 21'!$J$87,)*IF(AC305=5=AD305=0,'Eurogewinne 21'!$K$87,0)*IF(AC305=5=AD305=1,'Eurogewinne 21'!$L$87,0)*IF(AC305=5=AD305=2,'Eurogewinne 21'!$M$87,0))))</f>
        <v>0</v>
      </c>
      <c r="AI305" s="483">
        <f>IF(AD305=1=AE305=2,'Eurogewinne 21'!$B$87,0*(IF(AD305=2=AE305=1,'Eurogewinne 21'!$C$87,0)*IF(AD305=3=AE305=0,'Eurogewinne 21'!$D$87,0)*IF(AD305=3=AE305=1,'Eurogewinne 21'!$E$87,0)*IF(AD305=2=AE305=2,'Eurogewinne 21'!$F$87,0)*IF(AD305=3=AE305=2,'Eurogewinne 21'!$G$87,0)*(IF(AD305=4=AE305=0,'Eurogewinne 21'!$H$87,0)*IF(AD305=4=AE305=1,'Eurogewinne 21'!$I$87,0)*IF(AD305=4=AE305=2,'Eurogewinne 21'!$J$87,)*IF(AD305=5=AE305=0,'Eurogewinne 21'!$K$87,0)*IF(AD305=5=AE305=1,'Eurogewinne 21'!$L$87,0)*IF(AD305=5=AE305=2,'Eurogewinne 21'!$M$87,0))))</f>
        <v>0</v>
      </c>
      <c r="AJ305" s="483">
        <f>IF(AE305=1=AF305=2,'Eurogewinne 21'!$B$87,0*(IF(AE305=2=AF305=1,'Eurogewinne 21'!$C$87,0)*IF(AE305=3=AF305=0,'Eurogewinne 21'!$D$87,0)*IF(AE305=3=AF305=1,'Eurogewinne 21'!$E$87,0)*IF(AE305=2=AF305=2,'Eurogewinne 21'!$F$87,0)*IF(AE305=3=AF305=2,'Eurogewinne 21'!$G$87,0)*(IF(AE305=4=AF305=0,'Eurogewinne 21'!$H$87,0)*IF(AE305=4=AF305=1,'Eurogewinne 21'!$I$87,0)*IF(AE305=4=AF305=2,'Eurogewinne 21'!$J$87,)*IF(AE305=5=AF305=0,'Eurogewinne 21'!$K$87,0)*IF(AE305=5=AF305=1,'Eurogewinne 21'!$L$87,0)*IF(AE305=5=AF305=2,'Eurogewinne 21'!$M$87,0))))</f>
        <v>0</v>
      </c>
      <c r="AK305" s="483">
        <f>IF(AF305=1=AG305=2,'Eurogewinne 21'!$B$87,0*(IF(AF305=2=AG305=1,'Eurogewinne 21'!$C$87,0)*IF(AF305=3=AG305=0,'Eurogewinne 21'!$D$87,0)*IF(AF305=3=AG305=1,'Eurogewinne 21'!$E$87,0)*IF(AF305=2=AG305=2,'Eurogewinne 21'!$F$87,0)*IF(AF305=3=AG305=2,'Eurogewinne 21'!$G$87,0)*(IF(AF305=4=AG305=0,'Eurogewinne 21'!$H$87,0)*IF(AF305=4=AG305=1,'Eurogewinne 21'!$I$87,0)*IF(AF305=4=AG305=2,'Eurogewinne 21'!$J$87,)*IF(AF305=5=AG305=0,'Eurogewinne 21'!$K$87,0)*IF(AF305=5=AG305=1,'Eurogewinne 21'!$L$87,0)*IF(AF305=5=AG305=2,'Eurogewinne 21'!$M$87,0))))</f>
        <v>0</v>
      </c>
      <c r="AL305" s="483">
        <f>IF(AG305=1=AH305=2,'Eurogewinne 21'!$B$87,0*(IF(AG305=2=AH305=1,'Eurogewinne 21'!$C$87,0)*IF(AG305=3=AH305=0,'Eurogewinne 21'!$D$87,0)*IF(AG305=3=AH305=1,'Eurogewinne 21'!$E$87,0)*IF(AG305=2=AH305=2,'Eurogewinne 21'!$F$87,0)*IF(AG305=3=AH305=2,'Eurogewinne 21'!$G$87,0)*(IF(AG305=4=AH305=0,'Eurogewinne 21'!$H$87,0)*IF(AG305=4=AH305=1,'Eurogewinne 21'!$I$87,0)*IF(AG305=4=AH305=2,'Eurogewinne 21'!$J$87,)*IF(AG305=5=AH305=0,'Eurogewinne 21'!$K$87,0)*IF(AG305=5=AH305=1,'Eurogewinne 21'!$L$87,0)*IF(AG305=5=AH305=2,'Eurogewinne 21'!$M$87,0))))</f>
        <v>0</v>
      </c>
    </row>
    <row r="306" spans="1:38" x14ac:dyDescent="0.25">
      <c r="A306" s="44" t="s">
        <v>26</v>
      </c>
      <c r="B306" s="149">
        <f>$B$5</f>
        <v>1</v>
      </c>
      <c r="C306" s="139">
        <f>$C$5</f>
        <v>6</v>
      </c>
      <c r="D306" s="139">
        <f>$D$5</f>
        <v>19</v>
      </c>
      <c r="E306" s="139">
        <f>$E$5</f>
        <v>38</v>
      </c>
      <c r="F306" s="139">
        <f>$F$5</f>
        <v>40</v>
      </c>
      <c r="G306" s="139">
        <f>$G$5</f>
        <v>4</v>
      </c>
      <c r="H306" s="150">
        <f>$H$5</f>
        <v>5</v>
      </c>
      <c r="I306" s="8">
        <f>$I$303</f>
        <v>20</v>
      </c>
      <c r="J306" s="1">
        <f>$J$303</f>
        <v>33</v>
      </c>
      <c r="K306" s="1">
        <f>$K$303</f>
        <v>34</v>
      </c>
      <c r="L306" s="1">
        <f>$L$303</f>
        <v>37</v>
      </c>
      <c r="M306" s="1">
        <f>$M$303</f>
        <v>39</v>
      </c>
      <c r="N306" s="1">
        <f>$N$303</f>
        <v>4</v>
      </c>
      <c r="O306" s="126">
        <f>$O$303</f>
        <v>8</v>
      </c>
      <c r="P306" s="8">
        <f>COUNTIF(I306:N306,1)</f>
        <v>0</v>
      </c>
      <c r="Q306" s="1">
        <f>COUNTIF(I306:N306,6)</f>
        <v>0</v>
      </c>
      <c r="R306" s="1">
        <f>COUNTIF(I306:N306,19)</f>
        <v>0</v>
      </c>
      <c r="S306" s="1">
        <f>COUNTIF(I306:N306,38)</f>
        <v>0</v>
      </c>
      <c r="T306" s="1">
        <f>COUNTIF(I307:N307,35)</f>
        <v>0</v>
      </c>
      <c r="U306" s="1">
        <f t="shared" si="413"/>
        <v>1</v>
      </c>
      <c r="V306" s="126">
        <f>COUNTIF(O306:P306,5)</f>
        <v>0</v>
      </c>
      <c r="W306" s="160">
        <f>SUMIF(P306:T306,1)</f>
        <v>0</v>
      </c>
      <c r="X306" s="160">
        <f>SUMIF(U306:V306,1)</f>
        <v>1</v>
      </c>
      <c r="Y306" s="159"/>
      <c r="Z306" s="491"/>
      <c r="AA306" s="483">
        <f>IF(W306=2=X306=1,'Eurogewinne 21'!$B$87,0)*IF(W306=1=X306=2,'Eurogewinne 21'!$B$87,0)*IF(W306=3=X306=0,'Eurogewinne 21'!$D$87,0)*IF(W306=3=X306=1,'Eurogewinne 21'!$E$87,0)*IF(W306=2=X306=2,'Eurogewinne 21'!$F$87,0)*IF(W306=3=X306=2,'Eurogewinne 21'!$G$87,0)*(IF(W306=4=X306=0,'Eurogewinne 21'!$H$87,0)*IF(W306=4=X306=1,'Eurogewinne 21'!$I$87,0)*IF(W306=4=X306=2,'Eurogewinne 21'!$J$87,)*IF(W306=5=X306=0,'Eurogewinne 21'!$K$87,0)*IF(W306=5=X306=1,'Eurogewinne 21'!$L$87,0)*IF(W306=5=X306=2,'Eurogewinne 21'!$M$87,0))</f>
        <v>0</v>
      </c>
      <c r="AB306" s="483">
        <f>IF(W306=1=X306=2,'Eurogewinne 21'!$B$87,0*(IF(W306=2=X306=1,'Eurogewinne 21'!$C$87,0)*IF(W306=3=X306=0,'Eurogewinne 21'!$D$87,0)*IF(W306=3=X306=1,'Eurogewinne 21'!$E$87,0)*IF(W306=2=X306=2,'Eurogewinne 21'!$F$87,0)*IF(W306=3=X306=2,'Eurogewinne 21'!$G$87,0)*(IF(W306=4=X306=0,'Eurogewinne 21'!$H$87,0)*IF(W306=4=X306=1,'Eurogewinne 21'!$I$87,0)*IF(W306=4=X306=2,'Eurogewinne 21'!$J$87,)*IF(W306=5=X306=0,'Eurogewinne 21'!$K$87,0)*IF(W306=5=X306=1,'Eurogewinne 21'!$L$87,0)*IF(W306=5=X306=2,'Eurogewinne 21'!$M$87,0))))</f>
        <v>0</v>
      </c>
      <c r="AC306" s="483">
        <f>IF(X306=1=Y306=2,'Eurogewinne 21'!$B$87,0*(IF(X306=2=Y306=1,'Eurogewinne 21'!$C$87,0)*IF(X306=3=Y306=0,'Eurogewinne 21'!$D$87,0)*IF(X306=3=Y306=1,'Eurogewinne 21'!$E$87,0)*IF(X306=2=Y306=2,'Eurogewinne 21'!$F$87,0)*IF(X306=3=Y306=2,'Eurogewinne 21'!$G$87,0)*(IF(X306=4=Y306=0,'Eurogewinne 21'!$H$87,0)*IF(X306=4=Y306=1,'Eurogewinne 21'!$I$87,0)*IF(X306=4=Y306=2,'Eurogewinne 21'!$J$87,)*IF(X306=5=Y306=0,'Eurogewinne 21'!$K$87,0)*IF(X306=5=Y306=1,'Eurogewinne 21'!$L$87,0)*IF(X306=5=Y306=2,'Eurogewinne 21'!$M$87,0))))</f>
        <v>0</v>
      </c>
      <c r="AD306" s="483">
        <f>IF(Y306=1=Z306=2,'Eurogewinne 21'!$B$87,0*(IF(Y306=2=Z306=1,'Eurogewinne 21'!$C$87,0)*IF(Y306=3=Z306=0,'Eurogewinne 21'!$D$87,0)*IF(Y306=3=Z306=1,'Eurogewinne 21'!$E$87,0)*IF(Y306=2=Z306=2,'Eurogewinne 21'!$F$87,0)*IF(Y306=3=Z306=2,'Eurogewinne 21'!$G$87,0)*(IF(Y306=4=Z306=0,'Eurogewinne 21'!$H$87,0)*IF(Y306=4=Z306=1,'Eurogewinne 21'!$I$87,0)*IF(Y306=4=Z306=2,'Eurogewinne 21'!$J$87,)*IF(Y306=5=Z306=0,'Eurogewinne 21'!$K$87,0)*IF(Y306=5=Z306=1,'Eurogewinne 21'!$L$87,0)*IF(Y306=5=Z306=2,'Eurogewinne 21'!$M$87,0))))</f>
        <v>0</v>
      </c>
      <c r="AE306" s="483">
        <f>IF(Z306=1=AA306=2,'Eurogewinne 21'!$B$87,0*(IF(Z306=2=AA306=1,'Eurogewinne 21'!$C$87,0)*IF(Z306=3=AA306=0,'Eurogewinne 21'!$D$87,0)*IF(Z306=3=AA306=1,'Eurogewinne 21'!$E$87,0)*IF(Z306=2=AA306=2,'Eurogewinne 21'!$F$87,0)*IF(Z306=3=AA306=2,'Eurogewinne 21'!$G$87,0)*(IF(Z306=4=AA306=0,'Eurogewinne 21'!$H$87,0)*IF(Z306=4=AA306=1,'Eurogewinne 21'!$I$87,0)*IF(Z306=4=AA306=2,'Eurogewinne 21'!$J$87,)*IF(Z306=5=AA306=0,'Eurogewinne 21'!$K$87,0)*IF(Z306=5=AA306=1,'Eurogewinne 21'!$L$87,0)*IF(Z306=5=AA306=2,'Eurogewinne 21'!$M$87,0))))</f>
        <v>0</v>
      </c>
      <c r="AF306" s="483">
        <f>IF(AA306=1=AB306=2,'Eurogewinne 21'!$B$87,0*(IF(AA306=2=AB306=1,'Eurogewinne 21'!$C$87,0)*IF(AA306=3=AB306=0,'Eurogewinne 21'!$D$87,0)*IF(AA306=3=AB306=1,'Eurogewinne 21'!$E$87,0)*IF(AA306=2=AB306=2,'Eurogewinne 21'!$F$87,0)*IF(AA306=3=AB306=2,'Eurogewinne 21'!$G$87,0)*(IF(AA306=4=AB306=0,'Eurogewinne 21'!$H$87,0)*IF(AA306=4=AB306=1,'Eurogewinne 21'!$I$87,0)*IF(AA306=4=AB306=2,'Eurogewinne 21'!$J$87,)*IF(AA306=5=AB306=0,'Eurogewinne 21'!$K$87,0)*IF(AA306=5=AB306=1,'Eurogewinne 21'!$L$87,0)*IF(AA306=5=AB306=2,'Eurogewinne 21'!$M$87,0))))</f>
        <v>0</v>
      </c>
      <c r="AG306" s="483">
        <f>IF(AB306=1=AC306=2,'Eurogewinne 21'!$B$87,0*(IF(AB306=2=AC306=1,'Eurogewinne 21'!$C$87,0)*IF(AB306=3=AC306=0,'Eurogewinne 21'!$D$87,0)*IF(AB306=3=AC306=1,'Eurogewinne 21'!$E$87,0)*IF(AB306=2=AC306=2,'Eurogewinne 21'!$F$87,0)*IF(AB306=3=AC306=2,'Eurogewinne 21'!$G$87,0)*(IF(AB306=4=AC306=0,'Eurogewinne 21'!$H$87,0)*IF(AB306=4=AC306=1,'Eurogewinne 21'!$I$87,0)*IF(AB306=4=AC306=2,'Eurogewinne 21'!$J$87,)*IF(AB306=5=AC306=0,'Eurogewinne 21'!$K$87,0)*IF(AB306=5=AC306=1,'Eurogewinne 21'!$L$87,0)*IF(AB306=5=AC306=2,'Eurogewinne 21'!$M$87,0))))</f>
        <v>0</v>
      </c>
      <c r="AH306" s="483">
        <f>IF(AC306=1=AD306=2,'Eurogewinne 21'!$B$87,0*(IF(AC306=2=AD306=1,'Eurogewinne 21'!$C$87,0)*IF(AC306=3=AD306=0,'Eurogewinne 21'!$D$87,0)*IF(AC306=3=AD306=1,'Eurogewinne 21'!$E$87,0)*IF(AC306=2=AD306=2,'Eurogewinne 21'!$F$87,0)*IF(AC306=3=AD306=2,'Eurogewinne 21'!$G$87,0)*(IF(AC306=4=AD306=0,'Eurogewinne 21'!$H$87,0)*IF(AC306=4=AD306=1,'Eurogewinne 21'!$I$87,0)*IF(AC306=4=AD306=2,'Eurogewinne 21'!$J$87,)*IF(AC306=5=AD306=0,'Eurogewinne 21'!$K$87,0)*IF(AC306=5=AD306=1,'Eurogewinne 21'!$L$87,0)*IF(AC306=5=AD306=2,'Eurogewinne 21'!$M$87,0))))</f>
        <v>0</v>
      </c>
      <c r="AI306" s="483">
        <f>IF(AD306=1=AE306=2,'Eurogewinne 21'!$B$87,0*(IF(AD306=2=AE306=1,'Eurogewinne 21'!$C$87,0)*IF(AD306=3=AE306=0,'Eurogewinne 21'!$D$87,0)*IF(AD306=3=AE306=1,'Eurogewinne 21'!$E$87,0)*IF(AD306=2=AE306=2,'Eurogewinne 21'!$F$87,0)*IF(AD306=3=AE306=2,'Eurogewinne 21'!$G$87,0)*(IF(AD306=4=AE306=0,'Eurogewinne 21'!$H$87,0)*IF(AD306=4=AE306=1,'Eurogewinne 21'!$I$87,0)*IF(AD306=4=AE306=2,'Eurogewinne 21'!$J$87,)*IF(AD306=5=AE306=0,'Eurogewinne 21'!$K$87,0)*IF(AD306=5=AE306=1,'Eurogewinne 21'!$L$87,0)*IF(AD306=5=AE306=2,'Eurogewinne 21'!$M$87,0))))</f>
        <v>0</v>
      </c>
      <c r="AJ306" s="483">
        <f>IF(AE306=1=AF306=2,'Eurogewinne 21'!$B$87,0*(IF(AE306=2=AF306=1,'Eurogewinne 21'!$C$87,0)*IF(AE306=3=AF306=0,'Eurogewinne 21'!$D$87,0)*IF(AE306=3=AF306=1,'Eurogewinne 21'!$E$87,0)*IF(AE306=2=AF306=2,'Eurogewinne 21'!$F$87,0)*IF(AE306=3=AF306=2,'Eurogewinne 21'!$G$87,0)*(IF(AE306=4=AF306=0,'Eurogewinne 21'!$H$87,0)*IF(AE306=4=AF306=1,'Eurogewinne 21'!$I$87,0)*IF(AE306=4=AF306=2,'Eurogewinne 21'!$J$87,)*IF(AE306=5=AF306=0,'Eurogewinne 21'!$K$87,0)*IF(AE306=5=AF306=1,'Eurogewinne 21'!$L$87,0)*IF(AE306=5=AF306=2,'Eurogewinne 21'!$M$87,0))))</f>
        <v>0</v>
      </c>
      <c r="AK306" s="483">
        <f>IF(AF306=1=AG306=2,'Eurogewinne 21'!$B$87,0*(IF(AF306=2=AG306=1,'Eurogewinne 21'!$C$87,0)*IF(AF306=3=AG306=0,'Eurogewinne 21'!$D$87,0)*IF(AF306=3=AG306=1,'Eurogewinne 21'!$E$87,0)*IF(AF306=2=AG306=2,'Eurogewinne 21'!$F$87,0)*IF(AF306=3=AG306=2,'Eurogewinne 21'!$G$87,0)*(IF(AF306=4=AG306=0,'Eurogewinne 21'!$H$87,0)*IF(AF306=4=AG306=1,'Eurogewinne 21'!$I$87,0)*IF(AF306=4=AG306=2,'Eurogewinne 21'!$J$87,)*IF(AF306=5=AG306=0,'Eurogewinne 21'!$K$87,0)*IF(AF306=5=AG306=1,'Eurogewinne 21'!$L$87,0)*IF(AF306=5=AG306=2,'Eurogewinne 21'!$M$87,0))))</f>
        <v>0</v>
      </c>
      <c r="AL306" s="483">
        <f>IF(AG306=1=AH306=2,'Eurogewinne 21'!$B$87,0*(IF(AG306=2=AH306=1,'Eurogewinne 21'!$C$87,0)*IF(AG306=3=AH306=0,'Eurogewinne 21'!$D$87,0)*IF(AG306=3=AH306=1,'Eurogewinne 21'!$E$87,0)*IF(AG306=2=AH306=2,'Eurogewinne 21'!$F$87,0)*IF(AG306=3=AH306=2,'Eurogewinne 21'!$G$87,0)*(IF(AG306=4=AH306=0,'Eurogewinne 21'!$H$87,0)*IF(AG306=4=AH306=1,'Eurogewinne 21'!$I$87,0)*IF(AG306=4=AH306=2,'Eurogewinne 21'!$J$87,)*IF(AG306=5=AH306=0,'Eurogewinne 21'!$K$87,0)*IF(AG306=5=AH306=1,'Eurogewinne 21'!$L$87,0)*IF(AG306=5=AH306=2,'Eurogewinne 21'!$M$87,0))))</f>
        <v>0</v>
      </c>
    </row>
    <row r="307" spans="1:38" x14ac:dyDescent="0.25">
      <c r="A307" s="44" t="s">
        <v>27</v>
      </c>
      <c r="B307" s="149">
        <f>$B$6</f>
        <v>10</v>
      </c>
      <c r="C307" s="139">
        <f>$C$6</f>
        <v>25</v>
      </c>
      <c r="D307" s="139">
        <f>$D$6</f>
        <v>26</v>
      </c>
      <c r="E307" s="139">
        <f>$E$6</f>
        <v>29</v>
      </c>
      <c r="F307" s="139">
        <f>$F$6</f>
        <v>35</v>
      </c>
      <c r="G307" s="139">
        <f>$G$6</f>
        <v>6</v>
      </c>
      <c r="H307" s="150">
        <f>$H$6</f>
        <v>9</v>
      </c>
      <c r="I307" s="8">
        <f>$I$303</f>
        <v>20</v>
      </c>
      <c r="J307" s="1">
        <f>$J$303</f>
        <v>33</v>
      </c>
      <c r="K307" s="1">
        <f>$K$303</f>
        <v>34</v>
      </c>
      <c r="L307" s="1">
        <f>$L$303</f>
        <v>37</v>
      </c>
      <c r="M307" s="1">
        <f>$M$303</f>
        <v>39</v>
      </c>
      <c r="N307" s="1">
        <f>$N$303</f>
        <v>4</v>
      </c>
      <c r="O307" s="126">
        <f>$O$303</f>
        <v>8</v>
      </c>
      <c r="P307" s="8">
        <f>COUNTIF(I307:N307,10)</f>
        <v>0</v>
      </c>
      <c r="Q307" s="1">
        <f>COUNTIF(I307:N307,25)</f>
        <v>0</v>
      </c>
      <c r="R307" s="1">
        <f>COUNTIF(I307:N307,26)</f>
        <v>0</v>
      </c>
      <c r="S307" s="1">
        <f>COUNTIF(I307:N307,29)</f>
        <v>0</v>
      </c>
      <c r="T307" s="1">
        <f>COUNTIF(I308:N308,37)</f>
        <v>1</v>
      </c>
      <c r="U307" s="1">
        <f>COUNTIF(N307:O307,6)</f>
        <v>0</v>
      </c>
      <c r="V307" s="126">
        <f>COUNTIF(O307:P307,9)</f>
        <v>0</v>
      </c>
      <c r="W307" s="160">
        <f>SUMIF(P307:T307,1)</f>
        <v>1</v>
      </c>
      <c r="X307" s="160">
        <f>SUMIF(U307:V307,1)</f>
        <v>0</v>
      </c>
      <c r="Y307" s="159"/>
      <c r="Z307" s="491"/>
      <c r="AA307" s="483">
        <f>IF(W307=2=X307=1,'Eurogewinne 21'!$B$87,0)*IF(W307=1=X307=2,'Eurogewinne 21'!$B$87,0)*IF(W307=3=X307=0,'Eurogewinne 21'!$D$87,0)*IF(W307=3=X307=1,'Eurogewinne 21'!$E$87,0)*IF(W307=2=X307=2,'Eurogewinne 21'!$F$87,0)*IF(W307=3=X307=2,'Eurogewinne 21'!$G$87,0)*(IF(W307=4=X307=0,'Eurogewinne 21'!$H$87,0)*IF(W307=4=X307=1,'Eurogewinne 21'!$I$87,0)*IF(W307=4=X307=2,'Eurogewinne 21'!$J$87,)*IF(W307=5=X307=0,'Eurogewinne 21'!$K$87,0)*IF(W307=5=X307=1,'Eurogewinne 21'!$L$87,0)*IF(W307=5=X307=2,'Eurogewinne 21'!$M$87,0))</f>
        <v>0</v>
      </c>
      <c r="AB307" s="483">
        <f>IF(W307=1=X307=2,'Eurogewinne 21'!$B$87,0*(IF(W307=2=X307=1,'Eurogewinne 21'!$C$87,0)*IF(W307=3=X307=0,'Eurogewinne 21'!$D$87,0)*IF(W307=3=X307=1,'Eurogewinne 21'!$E$87,0)*IF(W307=2=X307=2,'Eurogewinne 21'!$F$87,0)*IF(W307=3=X307=2,'Eurogewinne 21'!$G$87,0)*(IF(W307=4=X307=0,'Eurogewinne 21'!$H$87,0)*IF(W307=4=X307=1,'Eurogewinne 21'!$I$87,0)*IF(W307=4=X307=2,'Eurogewinne 21'!$J$87,)*IF(W307=5=X307=0,'Eurogewinne 21'!$K$87,0)*IF(W307=5=X307=1,'Eurogewinne 21'!$L$87,0)*IF(W307=5=X307=2,'Eurogewinne 21'!$M$87,0))))</f>
        <v>0</v>
      </c>
      <c r="AC307" s="483">
        <f>IF(X307=1=Y307=2,'Eurogewinne 21'!$B$87,0*(IF(X307=2=Y307=1,'Eurogewinne 21'!$C$87,0)*IF(X307=3=Y307=0,'Eurogewinne 21'!$D$87,0)*IF(X307=3=Y307=1,'Eurogewinne 21'!$E$87,0)*IF(X307=2=Y307=2,'Eurogewinne 21'!$F$87,0)*IF(X307=3=Y307=2,'Eurogewinne 21'!$G$87,0)*(IF(X307=4=Y307=0,'Eurogewinne 21'!$H$87,0)*IF(X307=4=Y307=1,'Eurogewinne 21'!$I$87,0)*IF(X307=4=Y307=2,'Eurogewinne 21'!$J$87,)*IF(X307=5=Y307=0,'Eurogewinne 21'!$K$87,0)*IF(X307=5=Y307=1,'Eurogewinne 21'!$L$87,0)*IF(X307=5=Y307=2,'Eurogewinne 21'!$M$87,0))))</f>
        <v>0</v>
      </c>
      <c r="AD307" s="483">
        <f>IF(Y307=1=Z307=2,'Eurogewinne 21'!$B$87,0*(IF(Y307=2=Z307=1,'Eurogewinne 21'!$C$87,0)*IF(Y307=3=Z307=0,'Eurogewinne 21'!$D$87,0)*IF(Y307=3=Z307=1,'Eurogewinne 21'!$E$87,0)*IF(Y307=2=Z307=2,'Eurogewinne 21'!$F$87,0)*IF(Y307=3=Z307=2,'Eurogewinne 21'!$G$87,0)*(IF(Y307=4=Z307=0,'Eurogewinne 21'!$H$87,0)*IF(Y307=4=Z307=1,'Eurogewinne 21'!$I$87,0)*IF(Y307=4=Z307=2,'Eurogewinne 21'!$J$87,)*IF(Y307=5=Z307=0,'Eurogewinne 21'!$K$87,0)*IF(Y307=5=Z307=1,'Eurogewinne 21'!$L$87,0)*IF(Y307=5=Z307=2,'Eurogewinne 21'!$M$87,0))))</f>
        <v>0</v>
      </c>
      <c r="AE307" s="483">
        <f>IF(Z307=1=AA307=2,'Eurogewinne 21'!$B$87,0*(IF(Z307=2=AA307=1,'Eurogewinne 21'!$C$87,0)*IF(Z307=3=AA307=0,'Eurogewinne 21'!$D$87,0)*IF(Z307=3=AA307=1,'Eurogewinne 21'!$E$87,0)*IF(Z307=2=AA307=2,'Eurogewinne 21'!$F$87,0)*IF(Z307=3=AA307=2,'Eurogewinne 21'!$G$87,0)*(IF(Z307=4=AA307=0,'Eurogewinne 21'!$H$87,0)*IF(Z307=4=AA307=1,'Eurogewinne 21'!$I$87,0)*IF(Z307=4=AA307=2,'Eurogewinne 21'!$J$87,)*IF(Z307=5=AA307=0,'Eurogewinne 21'!$K$87,0)*IF(Z307=5=AA307=1,'Eurogewinne 21'!$L$87,0)*IF(Z307=5=AA307=2,'Eurogewinne 21'!$M$87,0))))</f>
        <v>0</v>
      </c>
      <c r="AF307" s="483">
        <f>IF(AA307=1=AB307=2,'Eurogewinne 21'!$B$87,0*(IF(AA307=2=AB307=1,'Eurogewinne 21'!$C$87,0)*IF(AA307=3=AB307=0,'Eurogewinne 21'!$D$87,0)*IF(AA307=3=AB307=1,'Eurogewinne 21'!$E$87,0)*IF(AA307=2=AB307=2,'Eurogewinne 21'!$F$87,0)*IF(AA307=3=AB307=2,'Eurogewinne 21'!$G$87,0)*(IF(AA307=4=AB307=0,'Eurogewinne 21'!$H$87,0)*IF(AA307=4=AB307=1,'Eurogewinne 21'!$I$87,0)*IF(AA307=4=AB307=2,'Eurogewinne 21'!$J$87,)*IF(AA307=5=AB307=0,'Eurogewinne 21'!$K$87,0)*IF(AA307=5=AB307=1,'Eurogewinne 21'!$L$87,0)*IF(AA307=5=AB307=2,'Eurogewinne 21'!$M$87,0))))</f>
        <v>0</v>
      </c>
      <c r="AG307" s="483">
        <f>IF(AB307=1=AC307=2,'Eurogewinne 21'!$B$87,0*(IF(AB307=2=AC307=1,'Eurogewinne 21'!$C$87,0)*IF(AB307=3=AC307=0,'Eurogewinne 21'!$D$87,0)*IF(AB307=3=AC307=1,'Eurogewinne 21'!$E$87,0)*IF(AB307=2=AC307=2,'Eurogewinne 21'!$F$87,0)*IF(AB307=3=AC307=2,'Eurogewinne 21'!$G$87,0)*(IF(AB307=4=AC307=0,'Eurogewinne 21'!$H$87,0)*IF(AB307=4=AC307=1,'Eurogewinne 21'!$I$87,0)*IF(AB307=4=AC307=2,'Eurogewinne 21'!$J$87,)*IF(AB307=5=AC307=0,'Eurogewinne 21'!$K$87,0)*IF(AB307=5=AC307=1,'Eurogewinne 21'!$L$87,0)*IF(AB307=5=AC307=2,'Eurogewinne 21'!$M$87,0))))</f>
        <v>0</v>
      </c>
      <c r="AH307" s="483">
        <f>IF(AC307=1=AD307=2,'Eurogewinne 21'!$B$87,0*(IF(AC307=2=AD307=1,'Eurogewinne 21'!$C$87,0)*IF(AC307=3=AD307=0,'Eurogewinne 21'!$D$87,0)*IF(AC307=3=AD307=1,'Eurogewinne 21'!$E$87,0)*IF(AC307=2=AD307=2,'Eurogewinne 21'!$F$87,0)*IF(AC307=3=AD307=2,'Eurogewinne 21'!$G$87,0)*(IF(AC307=4=AD307=0,'Eurogewinne 21'!$H$87,0)*IF(AC307=4=AD307=1,'Eurogewinne 21'!$I$87,0)*IF(AC307=4=AD307=2,'Eurogewinne 21'!$J$87,)*IF(AC307=5=AD307=0,'Eurogewinne 21'!$K$87,0)*IF(AC307=5=AD307=1,'Eurogewinne 21'!$L$87,0)*IF(AC307=5=AD307=2,'Eurogewinne 21'!$M$87,0))))</f>
        <v>0</v>
      </c>
      <c r="AI307" s="483">
        <f>IF(AD307=1=AE307=2,'Eurogewinne 21'!$B$87,0*(IF(AD307=2=AE307=1,'Eurogewinne 21'!$C$87,0)*IF(AD307=3=AE307=0,'Eurogewinne 21'!$D$87,0)*IF(AD307=3=AE307=1,'Eurogewinne 21'!$E$87,0)*IF(AD307=2=AE307=2,'Eurogewinne 21'!$F$87,0)*IF(AD307=3=AE307=2,'Eurogewinne 21'!$G$87,0)*(IF(AD307=4=AE307=0,'Eurogewinne 21'!$H$87,0)*IF(AD307=4=AE307=1,'Eurogewinne 21'!$I$87,0)*IF(AD307=4=AE307=2,'Eurogewinne 21'!$J$87,)*IF(AD307=5=AE307=0,'Eurogewinne 21'!$K$87,0)*IF(AD307=5=AE307=1,'Eurogewinne 21'!$L$87,0)*IF(AD307=5=AE307=2,'Eurogewinne 21'!$M$87,0))))</f>
        <v>0</v>
      </c>
      <c r="AJ307" s="483">
        <f>IF(AE307=1=AF307=2,'Eurogewinne 21'!$B$87,0*(IF(AE307=2=AF307=1,'Eurogewinne 21'!$C$87,0)*IF(AE307=3=AF307=0,'Eurogewinne 21'!$D$87,0)*IF(AE307=3=AF307=1,'Eurogewinne 21'!$E$87,0)*IF(AE307=2=AF307=2,'Eurogewinne 21'!$F$87,0)*IF(AE307=3=AF307=2,'Eurogewinne 21'!$G$87,0)*(IF(AE307=4=AF307=0,'Eurogewinne 21'!$H$87,0)*IF(AE307=4=AF307=1,'Eurogewinne 21'!$I$87,0)*IF(AE307=4=AF307=2,'Eurogewinne 21'!$J$87,)*IF(AE307=5=AF307=0,'Eurogewinne 21'!$K$87,0)*IF(AE307=5=AF307=1,'Eurogewinne 21'!$L$87,0)*IF(AE307=5=AF307=2,'Eurogewinne 21'!$M$87,0))))</f>
        <v>0</v>
      </c>
      <c r="AK307" s="483">
        <f>IF(AF307=1=AG307=2,'Eurogewinne 21'!$B$87,0*(IF(AF307=2=AG307=1,'Eurogewinne 21'!$C$87,0)*IF(AF307=3=AG307=0,'Eurogewinne 21'!$D$87,0)*IF(AF307=3=AG307=1,'Eurogewinne 21'!$E$87,0)*IF(AF307=2=AG307=2,'Eurogewinne 21'!$F$87,0)*IF(AF307=3=AG307=2,'Eurogewinne 21'!$G$87,0)*(IF(AF307=4=AG307=0,'Eurogewinne 21'!$H$87,0)*IF(AF307=4=AG307=1,'Eurogewinne 21'!$I$87,0)*IF(AF307=4=AG307=2,'Eurogewinne 21'!$J$87,)*IF(AF307=5=AG307=0,'Eurogewinne 21'!$K$87,0)*IF(AF307=5=AG307=1,'Eurogewinne 21'!$L$87,0)*IF(AF307=5=AG307=2,'Eurogewinne 21'!$M$87,0))))</f>
        <v>0</v>
      </c>
      <c r="AL307" s="483">
        <f>IF(AG307=1=AH307=2,'Eurogewinne 21'!$B$87,0*(IF(AG307=2=AH307=1,'Eurogewinne 21'!$C$87,0)*IF(AG307=3=AH307=0,'Eurogewinne 21'!$D$87,0)*IF(AG307=3=AH307=1,'Eurogewinne 21'!$E$87,0)*IF(AG307=2=AH307=2,'Eurogewinne 21'!$F$87,0)*IF(AG307=3=AH307=2,'Eurogewinne 21'!$G$87,0)*(IF(AG307=4=AH307=0,'Eurogewinne 21'!$H$87,0)*IF(AG307=4=AH307=1,'Eurogewinne 21'!$I$87,0)*IF(AG307=4=AH307=2,'Eurogewinne 21'!$J$87,)*IF(AG307=5=AH307=0,'Eurogewinne 21'!$K$87,0)*IF(AG307=5=AH307=1,'Eurogewinne 21'!$L$87,0)*IF(AG307=5=AH307=2,'Eurogewinne 21'!$M$87,0))))</f>
        <v>0</v>
      </c>
    </row>
    <row r="308" spans="1:38" ht="15.75" thickBot="1" x14ac:dyDescent="0.3">
      <c r="A308" s="44" t="s">
        <v>28</v>
      </c>
      <c r="B308" s="151">
        <f>$B$7</f>
        <v>8</v>
      </c>
      <c r="C308" s="152">
        <f>$C$7</f>
        <v>33</v>
      </c>
      <c r="D308" s="152">
        <f>$D$7</f>
        <v>35</v>
      </c>
      <c r="E308" s="152">
        <f>$E$7</f>
        <v>36</v>
      </c>
      <c r="F308" s="152">
        <f>$F$7</f>
        <v>37</v>
      </c>
      <c r="G308" s="152">
        <f>$G$7</f>
        <v>3</v>
      </c>
      <c r="H308" s="153">
        <f>$H$7</f>
        <v>7</v>
      </c>
      <c r="I308" s="137">
        <f>$I$303</f>
        <v>20</v>
      </c>
      <c r="J308" s="143">
        <f>$J$303</f>
        <v>33</v>
      </c>
      <c r="K308" s="143">
        <f>$K$303</f>
        <v>34</v>
      </c>
      <c r="L308" s="143">
        <f>$L$303</f>
        <v>37</v>
      </c>
      <c r="M308" s="143">
        <f>$M$303</f>
        <v>39</v>
      </c>
      <c r="N308" s="143">
        <f>$N$303</f>
        <v>4</v>
      </c>
      <c r="O308" s="144">
        <f>$O$303</f>
        <v>8</v>
      </c>
      <c r="P308" s="137">
        <f>COUNTIF(I308:N308,8)</f>
        <v>0</v>
      </c>
      <c r="Q308" s="143">
        <f>COUNTIF(I308:N308,33)</f>
        <v>1</v>
      </c>
      <c r="R308" s="143">
        <f>COUNTIF(I308:N308,35)</f>
        <v>0</v>
      </c>
      <c r="S308" s="143">
        <f>COUNTIF(I308:N308,36)</f>
        <v>0</v>
      </c>
      <c r="T308" s="143">
        <v>0</v>
      </c>
      <c r="U308" s="143">
        <f>COUNTIF(N308:O308,3)</f>
        <v>0</v>
      </c>
      <c r="V308" s="144">
        <f>COUNTIF(O308:P308,7)</f>
        <v>0</v>
      </c>
      <c r="W308" s="161">
        <f>SUMIF(P308:T308,1)</f>
        <v>1</v>
      </c>
      <c r="X308" s="161">
        <f>SUMIF(U308:V308,1)</f>
        <v>0</v>
      </c>
      <c r="Y308" s="159"/>
      <c r="Z308" s="495"/>
      <c r="AA308" s="483">
        <f>IF(W308=2=X308=1,'Eurogewinne 21'!$B$87,0)*IF(W308=1=X308=2,'Eurogewinne 21'!$B$87,0)*IF(W308=3=X308=0,'Eurogewinne 21'!$D$87,0)*IF(W308=3=X308=1,'Eurogewinne 21'!$E$87,0)*IF(W308=2=X308=2,'Eurogewinne 21'!$F$87,0)*IF(W308=3=X308=2,'Eurogewinne 21'!$G$87,0)*(IF(W308=4=X308=0,'Eurogewinne 21'!$H$87,0)*IF(W308=4=X308=1,'Eurogewinne 21'!$I$87,0)*IF(W308=4=X308=2,'Eurogewinne 21'!$J$87,)*IF(W308=5=X308=0,'Eurogewinne 21'!$K$87,0)*IF(W308=5=X308=1,'Eurogewinne 21'!$L$87,0)*IF(W308=5=X308=2,'Eurogewinne 21'!$M$87,0))</f>
        <v>0</v>
      </c>
      <c r="AB308" s="483">
        <f>IF(W308=1=X308=2,'Eurogewinne 21'!$B$87,0*(IF(W308=2=X308=1,'Eurogewinne 21'!$C$87,0)*IF(W308=3=X308=0,'Eurogewinne 21'!$D$87,0)*IF(W308=3=X308=1,'Eurogewinne 21'!$E$87,0)*IF(W308=2=X308=2,'Eurogewinne 21'!$F$87,0)*IF(W308=3=X308=2,'Eurogewinne 21'!$G$87,0)*(IF(W308=4=X308=0,'Eurogewinne 21'!$H$87,0)*IF(W308=4=X308=1,'Eurogewinne 21'!$I$87,0)*IF(W308=4=X308=2,'Eurogewinne 21'!$J$87,)*IF(W308=5=X308=0,'Eurogewinne 21'!$K$87,0)*IF(W308=5=X308=1,'Eurogewinne 21'!$L$87,0)*IF(W308=5=X308=2,'Eurogewinne 21'!$M$87,0))))</f>
        <v>0</v>
      </c>
      <c r="AC308" s="483">
        <f>IF(X308=1=Y308=2,'Eurogewinne 21'!$B$87,0*(IF(X308=2=Y308=1,'Eurogewinne 21'!$C$87,0)*IF(X308=3=Y308=0,'Eurogewinne 21'!$D$87,0)*IF(X308=3=Y308=1,'Eurogewinne 21'!$E$87,0)*IF(X308=2=Y308=2,'Eurogewinne 21'!$F$87,0)*IF(X308=3=Y308=2,'Eurogewinne 21'!$G$87,0)*(IF(X308=4=Y308=0,'Eurogewinne 21'!$H$87,0)*IF(X308=4=Y308=1,'Eurogewinne 21'!$I$87,0)*IF(X308=4=Y308=2,'Eurogewinne 21'!$J$87,)*IF(X308=5=Y308=0,'Eurogewinne 21'!$K$87,0)*IF(X308=5=Y308=1,'Eurogewinne 21'!$L$87,0)*IF(X308=5=Y308=2,'Eurogewinne 21'!$M$87,0))))</f>
        <v>0</v>
      </c>
      <c r="AD308" s="483">
        <f>IF(Y308=1=Z308=2,'Eurogewinne 21'!$B$87,0*(IF(Y308=2=Z308=1,'Eurogewinne 21'!$C$87,0)*IF(Y308=3=Z308=0,'Eurogewinne 21'!$D$87,0)*IF(Y308=3=Z308=1,'Eurogewinne 21'!$E$87,0)*IF(Y308=2=Z308=2,'Eurogewinne 21'!$F$87,0)*IF(Y308=3=Z308=2,'Eurogewinne 21'!$G$87,0)*(IF(Y308=4=Z308=0,'Eurogewinne 21'!$H$87,0)*IF(Y308=4=Z308=1,'Eurogewinne 21'!$I$87,0)*IF(Y308=4=Z308=2,'Eurogewinne 21'!$J$87,)*IF(Y308=5=Z308=0,'Eurogewinne 21'!$K$87,0)*IF(Y308=5=Z308=1,'Eurogewinne 21'!$L$87,0)*IF(Y308=5=Z308=2,'Eurogewinne 21'!$M$87,0))))</f>
        <v>0</v>
      </c>
      <c r="AE308" s="483">
        <f>IF(Z308=1=AA308=2,'Eurogewinne 21'!$B$87,0*(IF(Z308=2=AA308=1,'Eurogewinne 21'!$C$87,0)*IF(Z308=3=AA308=0,'Eurogewinne 21'!$D$87,0)*IF(Z308=3=AA308=1,'Eurogewinne 21'!$E$87,0)*IF(Z308=2=AA308=2,'Eurogewinne 21'!$F$87,0)*IF(Z308=3=AA308=2,'Eurogewinne 21'!$G$87,0)*(IF(Z308=4=AA308=0,'Eurogewinne 21'!$H$87,0)*IF(Z308=4=AA308=1,'Eurogewinne 21'!$I$87,0)*IF(Z308=4=AA308=2,'Eurogewinne 21'!$J$87,)*IF(Z308=5=AA308=0,'Eurogewinne 21'!$K$87,0)*IF(Z308=5=AA308=1,'Eurogewinne 21'!$L$87,0)*IF(Z308=5=AA308=2,'Eurogewinne 21'!$M$87,0))))</f>
        <v>0</v>
      </c>
      <c r="AF308" s="483">
        <f>IF(AA308=1=AB308=2,'Eurogewinne 21'!$B$87,0*(IF(AA308=2=AB308=1,'Eurogewinne 21'!$C$87,0)*IF(AA308=3=AB308=0,'Eurogewinne 21'!$D$87,0)*IF(AA308=3=AB308=1,'Eurogewinne 21'!$E$87,0)*IF(AA308=2=AB308=2,'Eurogewinne 21'!$F$87,0)*IF(AA308=3=AB308=2,'Eurogewinne 21'!$G$87,0)*(IF(AA308=4=AB308=0,'Eurogewinne 21'!$H$87,0)*IF(AA308=4=AB308=1,'Eurogewinne 21'!$I$87,0)*IF(AA308=4=AB308=2,'Eurogewinne 21'!$J$87,)*IF(AA308=5=AB308=0,'Eurogewinne 21'!$K$87,0)*IF(AA308=5=AB308=1,'Eurogewinne 21'!$L$87,0)*IF(AA308=5=AB308=2,'Eurogewinne 21'!$M$87,0))))</f>
        <v>0</v>
      </c>
      <c r="AG308" s="483">
        <f>IF(AB308=1=AC308=2,'Eurogewinne 21'!$B$87,0*(IF(AB308=2=AC308=1,'Eurogewinne 21'!$C$87,0)*IF(AB308=3=AC308=0,'Eurogewinne 21'!$D$87,0)*IF(AB308=3=AC308=1,'Eurogewinne 21'!$E$87,0)*IF(AB308=2=AC308=2,'Eurogewinne 21'!$F$87,0)*IF(AB308=3=AC308=2,'Eurogewinne 21'!$G$87,0)*(IF(AB308=4=AC308=0,'Eurogewinne 21'!$H$87,0)*IF(AB308=4=AC308=1,'Eurogewinne 21'!$I$87,0)*IF(AB308=4=AC308=2,'Eurogewinne 21'!$J$87,)*IF(AB308=5=AC308=0,'Eurogewinne 21'!$K$87,0)*IF(AB308=5=AC308=1,'Eurogewinne 21'!$L$87,0)*IF(AB308=5=AC308=2,'Eurogewinne 21'!$M$87,0))))</f>
        <v>0</v>
      </c>
      <c r="AH308" s="483">
        <f>IF(AC308=1=AD308=2,'Eurogewinne 21'!$B$87,0*(IF(AC308=2=AD308=1,'Eurogewinne 21'!$C$87,0)*IF(AC308=3=AD308=0,'Eurogewinne 21'!$D$87,0)*IF(AC308=3=AD308=1,'Eurogewinne 21'!$E$87,0)*IF(AC308=2=AD308=2,'Eurogewinne 21'!$F$87,0)*IF(AC308=3=AD308=2,'Eurogewinne 21'!$G$87,0)*(IF(AC308=4=AD308=0,'Eurogewinne 21'!$H$87,0)*IF(AC308=4=AD308=1,'Eurogewinne 21'!$I$87,0)*IF(AC308=4=AD308=2,'Eurogewinne 21'!$J$87,)*IF(AC308=5=AD308=0,'Eurogewinne 21'!$K$87,0)*IF(AC308=5=AD308=1,'Eurogewinne 21'!$L$87,0)*IF(AC308=5=AD308=2,'Eurogewinne 21'!$M$87,0))))</f>
        <v>0</v>
      </c>
      <c r="AI308" s="483">
        <f>IF(AD308=1=AE308=2,'Eurogewinne 21'!$B$87,0*(IF(AD308=2=AE308=1,'Eurogewinne 21'!$C$87,0)*IF(AD308=3=AE308=0,'Eurogewinne 21'!$D$87,0)*IF(AD308=3=AE308=1,'Eurogewinne 21'!$E$87,0)*IF(AD308=2=AE308=2,'Eurogewinne 21'!$F$87,0)*IF(AD308=3=AE308=2,'Eurogewinne 21'!$G$87,0)*(IF(AD308=4=AE308=0,'Eurogewinne 21'!$H$87,0)*IF(AD308=4=AE308=1,'Eurogewinne 21'!$I$87,0)*IF(AD308=4=AE308=2,'Eurogewinne 21'!$J$87,)*IF(AD308=5=AE308=0,'Eurogewinne 21'!$K$87,0)*IF(AD308=5=AE308=1,'Eurogewinne 21'!$L$87,0)*IF(AD308=5=AE308=2,'Eurogewinne 21'!$M$87,0))))</f>
        <v>0</v>
      </c>
      <c r="AJ308" s="483">
        <f>IF(AE308=1=AF308=2,'Eurogewinne 21'!$B$87,0*(IF(AE308=2=AF308=1,'Eurogewinne 21'!$C$87,0)*IF(AE308=3=AF308=0,'Eurogewinne 21'!$D$87,0)*IF(AE308=3=AF308=1,'Eurogewinne 21'!$E$87,0)*IF(AE308=2=AF308=2,'Eurogewinne 21'!$F$87,0)*IF(AE308=3=AF308=2,'Eurogewinne 21'!$G$87,0)*(IF(AE308=4=AF308=0,'Eurogewinne 21'!$H$87,0)*IF(AE308=4=AF308=1,'Eurogewinne 21'!$I$87,0)*IF(AE308=4=AF308=2,'Eurogewinne 21'!$J$87,)*IF(AE308=5=AF308=0,'Eurogewinne 21'!$K$87,0)*IF(AE308=5=AF308=1,'Eurogewinne 21'!$L$87,0)*IF(AE308=5=AF308=2,'Eurogewinne 21'!$M$87,0))))</f>
        <v>0</v>
      </c>
      <c r="AK308" s="483">
        <f>IF(AF308=1=AG308=2,'Eurogewinne 21'!$B$87,0*(IF(AF308=2=AG308=1,'Eurogewinne 21'!$C$87,0)*IF(AF308=3=AG308=0,'Eurogewinne 21'!$D$87,0)*IF(AF308=3=AG308=1,'Eurogewinne 21'!$E$87,0)*IF(AF308=2=AG308=2,'Eurogewinne 21'!$F$87,0)*IF(AF308=3=AG308=2,'Eurogewinne 21'!$G$87,0)*(IF(AF308=4=AG308=0,'Eurogewinne 21'!$H$87,0)*IF(AF308=4=AG308=1,'Eurogewinne 21'!$I$87,0)*IF(AF308=4=AG308=2,'Eurogewinne 21'!$J$87,)*IF(AF308=5=AG308=0,'Eurogewinne 21'!$K$87,0)*IF(AF308=5=AG308=1,'Eurogewinne 21'!$L$87,0)*IF(AF308=5=AG308=2,'Eurogewinne 21'!$M$87,0))))</f>
        <v>0</v>
      </c>
      <c r="AL308" s="483">
        <f>IF(AG308=1=AH308=2,'Eurogewinne 21'!$B$87,0*(IF(AG308=2=AH308=1,'Eurogewinne 21'!$C$87,0)*IF(AG308=3=AH308=0,'Eurogewinne 21'!$D$87,0)*IF(AG308=3=AH308=1,'Eurogewinne 21'!$E$87,0)*IF(AG308=2=AH308=2,'Eurogewinne 21'!$F$87,0)*IF(AG308=3=AH308=2,'Eurogewinne 21'!$G$87,0)*(IF(AG308=4=AH308=0,'Eurogewinne 21'!$H$87,0)*IF(AG308=4=AH308=1,'Eurogewinne 21'!$I$87,0)*IF(AG308=4=AH308=2,'Eurogewinne 21'!$J$87,)*IF(AG308=5=AH308=0,'Eurogewinne 21'!$K$87,0)*IF(AG308=5=AH308=1,'Eurogewinne 21'!$L$87,0)*IF(AG308=5=AH308=2,'Eurogewinne 21'!$M$87,0))))</f>
        <v>0</v>
      </c>
    </row>
    <row r="309" spans="1:38" x14ac:dyDescent="0.25">
      <c r="AA309" s="225" t="s">
        <v>181</v>
      </c>
    </row>
    <row r="316" spans="1:38" ht="15.75" thickBot="1" x14ac:dyDescent="0.3"/>
    <row r="317" spans="1:38" ht="15.75" thickBot="1" x14ac:dyDescent="0.3">
      <c r="A317" s="81">
        <v>44477</v>
      </c>
      <c r="B317" s="250" t="s">
        <v>0</v>
      </c>
      <c r="C317" s="226"/>
      <c r="D317" s="226"/>
      <c r="E317" s="226"/>
      <c r="F317" s="139">
        <f>$F$3</f>
        <v>50</v>
      </c>
      <c r="G317" s="226"/>
      <c r="H317" s="251"/>
      <c r="I317" s="361" t="s">
        <v>1</v>
      </c>
      <c r="J317" s="340"/>
      <c r="K317" s="340"/>
      <c r="L317" s="340"/>
      <c r="M317" s="340"/>
      <c r="N317" s="340"/>
      <c r="O317" s="346"/>
      <c r="P317" s="250" t="s">
        <v>2</v>
      </c>
      <c r="Q317" s="226"/>
      <c r="R317" s="226"/>
      <c r="S317" s="141">
        <f>COUNTIF(I318:N318,20)</f>
        <v>1</v>
      </c>
      <c r="T317" s="141">
        <f>COUNTIF(I318:N318,22)</f>
        <v>0</v>
      </c>
      <c r="U317" s="226"/>
      <c r="V317" s="226"/>
      <c r="W317" s="71" t="s">
        <v>9</v>
      </c>
      <c r="X317" s="162" t="s">
        <v>3</v>
      </c>
      <c r="Y317" s="159">
        <v>8.4</v>
      </c>
    </row>
    <row r="318" spans="1:38" x14ac:dyDescent="0.25">
      <c r="A318" s="44" t="s">
        <v>23</v>
      </c>
      <c r="B318" s="146">
        <f>$B$2</f>
        <v>3</v>
      </c>
      <c r="C318" s="147">
        <f>$C$2</f>
        <v>6</v>
      </c>
      <c r="D318" s="147">
        <f>$D$2</f>
        <v>15</v>
      </c>
      <c r="E318" s="147">
        <f>$E$2</f>
        <v>20</v>
      </c>
      <c r="F318" s="139">
        <f>$F$4</f>
        <v>39</v>
      </c>
      <c r="G318" s="147">
        <f>$G$2</f>
        <v>4</v>
      </c>
      <c r="H318" s="148">
        <f>$H$2</f>
        <v>8</v>
      </c>
      <c r="I318" s="136">
        <v>20</v>
      </c>
      <c r="J318" s="141">
        <v>28</v>
      </c>
      <c r="K318" s="141">
        <v>32</v>
      </c>
      <c r="L318" s="141">
        <v>38</v>
      </c>
      <c r="M318" s="141">
        <v>46</v>
      </c>
      <c r="N318" s="141">
        <v>6</v>
      </c>
      <c r="O318" s="142">
        <v>8</v>
      </c>
      <c r="P318" s="136">
        <f>COUNTIF(I318:N318,3)</f>
        <v>0</v>
      </c>
      <c r="Q318" s="141">
        <f>COUNTIF(I318:N318,6)</f>
        <v>1</v>
      </c>
      <c r="R318" s="141">
        <f>COUNTIF(I318:N318,15)</f>
        <v>0</v>
      </c>
      <c r="S318" s="1">
        <f>COUNTIF(I319:N319,33)</f>
        <v>0</v>
      </c>
      <c r="T318" s="1">
        <f>COUNTIF(I319:N319,50)</f>
        <v>0</v>
      </c>
      <c r="U318" s="141">
        <f>COUNTIF(N318:O318,4)</f>
        <v>0</v>
      </c>
      <c r="V318" s="142">
        <f>COUNTIF(O318:P318,8)</f>
        <v>1</v>
      </c>
      <c r="W318" s="160">
        <f>SUMIF(P318:T318,1)</f>
        <v>1</v>
      </c>
      <c r="X318" s="160">
        <f>SUMIF(U318:V318,1)</f>
        <v>1</v>
      </c>
      <c r="Y318" s="159"/>
    </row>
    <row r="319" spans="1:38" x14ac:dyDescent="0.25">
      <c r="A319" s="44" t="s">
        <v>24</v>
      </c>
      <c r="B319" s="149">
        <f>$B$3</f>
        <v>15</v>
      </c>
      <c r="C319" s="139">
        <f>$C$3</f>
        <v>17</v>
      </c>
      <c r="D319" s="139">
        <f>$D$3</f>
        <v>27</v>
      </c>
      <c r="E319" s="139">
        <f>$E$3</f>
        <v>33</v>
      </c>
      <c r="F319" s="139">
        <f>$F$5</f>
        <v>40</v>
      </c>
      <c r="G319" s="139">
        <f>$G$3</f>
        <v>1</v>
      </c>
      <c r="H319" s="150">
        <f>$H$3</f>
        <v>2</v>
      </c>
      <c r="I319" s="8">
        <f>$I$318</f>
        <v>20</v>
      </c>
      <c r="J319" s="1">
        <f>$J$318</f>
        <v>28</v>
      </c>
      <c r="K319" s="1">
        <f>$K$318</f>
        <v>32</v>
      </c>
      <c r="L319" s="1">
        <f>$L$318</f>
        <v>38</v>
      </c>
      <c r="M319" s="1">
        <f>$M$318</f>
        <v>46</v>
      </c>
      <c r="N319" s="1">
        <f>$N$318</f>
        <v>6</v>
      </c>
      <c r="O319" s="126">
        <f>$O$318</f>
        <v>8</v>
      </c>
      <c r="P319" s="8">
        <f>COUNTIF(I319:N319,15)</f>
        <v>0</v>
      </c>
      <c r="Q319" s="1">
        <f>COUNTIF(I319:N319,17)</f>
        <v>0</v>
      </c>
      <c r="R319" s="1">
        <f>COUNTIF(I319:N319,27)</f>
        <v>0</v>
      </c>
      <c r="S319" s="1">
        <f>COUNTIF(I320:N320,34)</f>
        <v>0</v>
      </c>
      <c r="T319" s="1">
        <f>COUNTIF(I320:N320,39)</f>
        <v>0</v>
      </c>
      <c r="U319" s="1">
        <f>COUNTIF(N319:O319,1)</f>
        <v>0</v>
      </c>
      <c r="V319" s="126">
        <f>COUNTIF(O319:P319,2)</f>
        <v>0</v>
      </c>
      <c r="W319" s="160">
        <f>SUMIF(P319:T319,1)</f>
        <v>0</v>
      </c>
      <c r="X319" s="160">
        <f>SUMIF(U319:V319,1)</f>
        <v>0</v>
      </c>
      <c r="Y319" s="159"/>
    </row>
    <row r="320" spans="1:38" x14ac:dyDescent="0.25">
      <c r="A320" s="44" t="s">
        <v>25</v>
      </c>
      <c r="B320" s="149">
        <f>$B$4</f>
        <v>7</v>
      </c>
      <c r="C320" s="139">
        <f>$C$4</f>
        <v>8</v>
      </c>
      <c r="D320" s="139">
        <f>$D$4</f>
        <v>28</v>
      </c>
      <c r="E320" s="139">
        <f>$E$4</f>
        <v>34</v>
      </c>
      <c r="F320" s="139">
        <f>$F$6</f>
        <v>35</v>
      </c>
      <c r="G320" s="139">
        <f>$G$4</f>
        <v>4</v>
      </c>
      <c r="H320" s="150">
        <f>$H$4</f>
        <v>10</v>
      </c>
      <c r="I320" s="8">
        <f>$I$318</f>
        <v>20</v>
      </c>
      <c r="J320" s="1">
        <f>$J$318</f>
        <v>28</v>
      </c>
      <c r="K320" s="1">
        <f t="shared" ref="K320:K323" si="414">$K$318</f>
        <v>32</v>
      </c>
      <c r="L320" s="1">
        <f t="shared" ref="L320:L323" si="415">$L$318</f>
        <v>38</v>
      </c>
      <c r="M320" s="1">
        <f t="shared" ref="M320:M323" si="416">$M$318</f>
        <v>46</v>
      </c>
      <c r="N320" s="1">
        <f t="shared" ref="N320:N323" si="417">$N$318</f>
        <v>6</v>
      </c>
      <c r="O320" s="126">
        <f t="shared" ref="O320:O323" si="418">$O$318</f>
        <v>8</v>
      </c>
      <c r="P320" s="8">
        <f>COUNTIF(I320:N320,7)</f>
        <v>0</v>
      </c>
      <c r="Q320" s="1">
        <f t="shared" ref="Q320" si="419">COUNTIF(I320:N320,8)</f>
        <v>0</v>
      </c>
      <c r="R320" s="1">
        <f>COUNTIF(I320:N320,28)</f>
        <v>1</v>
      </c>
      <c r="S320" s="1">
        <f>COUNTIF(I321:N321,38)</f>
        <v>1</v>
      </c>
      <c r="T320" s="1">
        <f>COUNTIF(I321:N321,40)</f>
        <v>0</v>
      </c>
      <c r="U320" s="1">
        <f t="shared" ref="U320:U321" si="420">COUNTIF(N320:O320,4)</f>
        <v>0</v>
      </c>
      <c r="V320" s="126">
        <f>COUNTIF(O320:P320,10)</f>
        <v>0</v>
      </c>
      <c r="W320" s="160">
        <f>SUMIF(P320:T320,1)</f>
        <v>2</v>
      </c>
      <c r="X320" s="160">
        <f>SUMIF(U320:V320,1)</f>
        <v>0</v>
      </c>
      <c r="Y320" s="159"/>
    </row>
    <row r="321" spans="1:25" x14ac:dyDescent="0.25">
      <c r="A321" s="44" t="s">
        <v>26</v>
      </c>
      <c r="B321" s="149">
        <f>$B$5</f>
        <v>1</v>
      </c>
      <c r="C321" s="139">
        <f>$C$5</f>
        <v>6</v>
      </c>
      <c r="D321" s="139">
        <f>$D$5</f>
        <v>19</v>
      </c>
      <c r="E321" s="139">
        <f>$E$5</f>
        <v>38</v>
      </c>
      <c r="F321" s="139">
        <f>$F$7</f>
        <v>37</v>
      </c>
      <c r="G321" s="139">
        <f>$G$5</f>
        <v>4</v>
      </c>
      <c r="H321" s="150">
        <f>$H$5</f>
        <v>5</v>
      </c>
      <c r="I321" s="8">
        <f>$I$318</f>
        <v>20</v>
      </c>
      <c r="J321" s="1">
        <f>$J$318</f>
        <v>28</v>
      </c>
      <c r="K321" s="1">
        <f t="shared" si="414"/>
        <v>32</v>
      </c>
      <c r="L321" s="1">
        <f t="shared" si="415"/>
        <v>38</v>
      </c>
      <c r="M321" s="1">
        <f t="shared" si="416"/>
        <v>46</v>
      </c>
      <c r="N321" s="1">
        <f t="shared" si="417"/>
        <v>6</v>
      </c>
      <c r="O321" s="126">
        <f t="shared" si="418"/>
        <v>8</v>
      </c>
      <c r="P321" s="8">
        <f>COUNTIF(I321:N321,1)</f>
        <v>0</v>
      </c>
      <c r="Q321" s="1">
        <f>COUNTIF(I321:N321,6)</f>
        <v>1</v>
      </c>
      <c r="R321" s="1">
        <f>COUNTIF(I321:N321,19)</f>
        <v>0</v>
      </c>
      <c r="S321" s="1">
        <f>COUNTIF(I322:N322,29)</f>
        <v>0</v>
      </c>
      <c r="T321" s="1">
        <f>COUNTIF(I322:N322,35)</f>
        <v>0</v>
      </c>
      <c r="U321" s="1">
        <f t="shared" si="420"/>
        <v>0</v>
      </c>
      <c r="V321" s="126">
        <f>COUNTIF(O321:P321,5)</f>
        <v>0</v>
      </c>
      <c r="W321" s="160">
        <f>SUMIF(P321:T321,1)</f>
        <v>1</v>
      </c>
      <c r="X321" s="160">
        <f>SUMIF(U321:V321,1)</f>
        <v>0</v>
      </c>
      <c r="Y321" s="159"/>
    </row>
    <row r="322" spans="1:25" x14ac:dyDescent="0.25">
      <c r="A322" s="44" t="s">
        <v>27</v>
      </c>
      <c r="B322" s="149">
        <f>$B$6</f>
        <v>10</v>
      </c>
      <c r="C322" s="139">
        <f>$C$6</f>
        <v>25</v>
      </c>
      <c r="D322" s="139">
        <f>$D$6</f>
        <v>26</v>
      </c>
      <c r="E322" s="139">
        <f>$E$6</f>
        <v>29</v>
      </c>
      <c r="F322" s="139" t="e">
        <f>#REF!</f>
        <v>#REF!</v>
      </c>
      <c r="G322" s="139">
        <f>$G$6</f>
        <v>6</v>
      </c>
      <c r="H322" s="150">
        <f>$H$6</f>
        <v>9</v>
      </c>
      <c r="I322" s="8">
        <f>$I$318</f>
        <v>20</v>
      </c>
      <c r="J322" s="1">
        <f>$J$318</f>
        <v>28</v>
      </c>
      <c r="K322" s="1">
        <f t="shared" si="414"/>
        <v>32</v>
      </c>
      <c r="L322" s="1">
        <f t="shared" si="415"/>
        <v>38</v>
      </c>
      <c r="M322" s="1">
        <f t="shared" si="416"/>
        <v>46</v>
      </c>
      <c r="N322" s="1">
        <f t="shared" si="417"/>
        <v>6</v>
      </c>
      <c r="O322" s="126">
        <f t="shared" si="418"/>
        <v>8</v>
      </c>
      <c r="P322" s="8">
        <f>COUNTIF(I322:N322,10)</f>
        <v>0</v>
      </c>
      <c r="Q322" s="1">
        <f>COUNTIF(I322:N322,25)</f>
        <v>0</v>
      </c>
      <c r="R322" s="1">
        <f>COUNTIF(I322:N322,26)</f>
        <v>0</v>
      </c>
      <c r="S322" s="1">
        <f>COUNTIF(I323:N323,36)</f>
        <v>0</v>
      </c>
      <c r="T322" s="1">
        <f>COUNTIF(I323:N323,37)</f>
        <v>0</v>
      </c>
      <c r="U322" s="1">
        <f>COUNTIF(N322:O322,6)</f>
        <v>1</v>
      </c>
      <c r="V322" s="126">
        <f>COUNTIF(O322:P322,9)</f>
        <v>0</v>
      </c>
      <c r="W322" s="160">
        <f>SUMIF(P322:T322,1)</f>
        <v>0</v>
      </c>
      <c r="X322" s="160">
        <f>SUMIF(U322:V322,1)</f>
        <v>1</v>
      </c>
      <c r="Y322" s="159"/>
    </row>
    <row r="323" spans="1:25" ht="15.75" thickBot="1" x14ac:dyDescent="0.3">
      <c r="A323" s="44" t="s">
        <v>28</v>
      </c>
      <c r="B323" s="149">
        <f>$B$7</f>
        <v>8</v>
      </c>
      <c r="C323" s="139">
        <f>$C$7</f>
        <v>33</v>
      </c>
      <c r="D323" s="139">
        <f>$D$7</f>
        <v>35</v>
      </c>
      <c r="E323" s="139">
        <f>$E$7</f>
        <v>36</v>
      </c>
      <c r="F323" s="152" t="e">
        <f>#REF!</f>
        <v>#REF!</v>
      </c>
      <c r="G323" s="139">
        <f>$G$7</f>
        <v>3</v>
      </c>
      <c r="H323" s="150">
        <f>$H$7</f>
        <v>7</v>
      </c>
      <c r="I323" s="8">
        <f>$I$318</f>
        <v>20</v>
      </c>
      <c r="J323" s="1">
        <f>$J$318</f>
        <v>28</v>
      </c>
      <c r="K323" s="1">
        <f t="shared" si="414"/>
        <v>32</v>
      </c>
      <c r="L323" s="1">
        <f t="shared" si="415"/>
        <v>38</v>
      </c>
      <c r="M323" s="1">
        <f t="shared" si="416"/>
        <v>46</v>
      </c>
      <c r="N323" s="1">
        <f t="shared" si="417"/>
        <v>6</v>
      </c>
      <c r="O323" s="126">
        <f t="shared" si="418"/>
        <v>8</v>
      </c>
      <c r="P323" s="8">
        <f>COUNTIF(I323:N323,8)</f>
        <v>0</v>
      </c>
      <c r="Q323" s="1">
        <f>COUNTIF(I323:N323,33)</f>
        <v>0</v>
      </c>
      <c r="R323" s="1">
        <f>COUNTIF(I323:N323,35)</f>
        <v>0</v>
      </c>
      <c r="S323" s="1">
        <v>0</v>
      </c>
      <c r="T323" s="1">
        <v>0</v>
      </c>
      <c r="U323" s="1">
        <f>COUNTIF(N323:O323,3)</f>
        <v>0</v>
      </c>
      <c r="V323" s="126">
        <f>COUNTIF(O323:P323,7)</f>
        <v>0</v>
      </c>
      <c r="W323" s="160">
        <f>SUMIF(P323:T323,1)</f>
        <v>0</v>
      </c>
      <c r="X323" s="160">
        <f>SUMIF(U323:V323,1)</f>
        <v>0</v>
      </c>
      <c r="Y323" s="159"/>
    </row>
    <row r="324" spans="1:25" ht="15.75" thickBot="1" x14ac:dyDescent="0.3">
      <c r="A324" s="44" t="s">
        <v>29</v>
      </c>
      <c r="B324" s="149" t="e">
        <f>#REF!</f>
        <v>#REF!</v>
      </c>
      <c r="C324" s="139" t="e">
        <f>#REF!</f>
        <v>#REF!</v>
      </c>
      <c r="D324" s="139" t="e">
        <f>#REF!</f>
        <v>#REF!</v>
      </c>
      <c r="E324" s="139" t="e">
        <f>#REF!</f>
        <v>#REF!</v>
      </c>
      <c r="F324" s="226"/>
      <c r="G324" s="139" t="e">
        <f>#REF!</f>
        <v>#REF!</v>
      </c>
      <c r="H324" s="150" t="e">
        <f>#REF!</f>
        <v>#REF!</v>
      </c>
      <c r="I324" s="8">
        <v>0</v>
      </c>
      <c r="J324" s="1">
        <v>0</v>
      </c>
      <c r="K324" s="1">
        <v>0</v>
      </c>
      <c r="L324" s="1">
        <v>0</v>
      </c>
      <c r="M324" s="1">
        <v>0</v>
      </c>
      <c r="N324" s="1">
        <v>0</v>
      </c>
      <c r="O324" s="126">
        <v>0</v>
      </c>
      <c r="P324" s="8">
        <v>0</v>
      </c>
      <c r="Q324" s="1">
        <v>0</v>
      </c>
      <c r="R324" s="1">
        <v>0</v>
      </c>
      <c r="S324" s="143">
        <v>0</v>
      </c>
      <c r="T324" s="143">
        <v>0</v>
      </c>
      <c r="U324" s="1">
        <v>0</v>
      </c>
      <c r="V324" s="126">
        <v>0</v>
      </c>
      <c r="W324" s="160">
        <f>SUMIF(P324:T324,1)</f>
        <v>0</v>
      </c>
      <c r="X324" s="160">
        <f>SUMIF(U324:V324,1)</f>
        <v>0</v>
      </c>
      <c r="Y324" s="159"/>
    </row>
    <row r="325" spans="1:25" ht="15.75" thickBot="1" x14ac:dyDescent="0.3">
      <c r="A325" s="44" t="s">
        <v>30</v>
      </c>
      <c r="B325" s="151" t="e">
        <f>#REF!</f>
        <v>#REF!</v>
      </c>
      <c r="C325" s="152" t="e">
        <f>#REF!</f>
        <v>#REF!</v>
      </c>
      <c r="D325" s="152" t="e">
        <f>#REF!</f>
        <v>#REF!</v>
      </c>
      <c r="E325" s="152" t="e">
        <f>#REF!</f>
        <v>#REF!</v>
      </c>
      <c r="F325" s="147">
        <f>$F$2</f>
        <v>22</v>
      </c>
      <c r="G325" s="152" t="e">
        <f>#REF!</f>
        <v>#REF!</v>
      </c>
      <c r="H325" s="153" t="e">
        <f>#REF!</f>
        <v>#REF!</v>
      </c>
      <c r="I325" s="137">
        <v>0</v>
      </c>
      <c r="J325" s="143">
        <v>0</v>
      </c>
      <c r="K325" s="143">
        <v>0</v>
      </c>
      <c r="L325" s="143">
        <v>0</v>
      </c>
      <c r="M325" s="143">
        <v>0</v>
      </c>
      <c r="N325" s="143">
        <v>0</v>
      </c>
      <c r="O325" s="144">
        <v>0</v>
      </c>
      <c r="P325" s="137">
        <v>0</v>
      </c>
      <c r="Q325" s="143">
        <v>0</v>
      </c>
      <c r="R325" s="143">
        <v>0</v>
      </c>
      <c r="S325" s="226"/>
      <c r="T325" s="226"/>
      <c r="U325" s="143">
        <v>0</v>
      </c>
      <c r="V325" s="144">
        <v>0</v>
      </c>
      <c r="W325" s="161">
        <f>SUMIF(P325:T325,1)</f>
        <v>0</v>
      </c>
      <c r="X325" s="164">
        <f>SUMIF(U325:V325,1)</f>
        <v>0</v>
      </c>
      <c r="Y325" s="159"/>
    </row>
    <row r="326" spans="1:25" ht="15.75" thickBot="1" x14ac:dyDescent="0.3">
      <c r="A326" s="85">
        <v>44484</v>
      </c>
      <c r="B326" s="250" t="s">
        <v>0</v>
      </c>
      <c r="C326" s="226"/>
      <c r="D326" s="226"/>
      <c r="E326" s="226"/>
      <c r="F326" s="139">
        <f>$F$3</f>
        <v>50</v>
      </c>
      <c r="G326" s="226"/>
      <c r="H326" s="251"/>
      <c r="I326" s="361" t="s">
        <v>1</v>
      </c>
      <c r="J326" s="340"/>
      <c r="K326" s="340"/>
      <c r="L326" s="340"/>
      <c r="M326" s="340"/>
      <c r="N326" s="340"/>
      <c r="O326" s="346"/>
      <c r="P326" s="250" t="s">
        <v>2</v>
      </c>
      <c r="Q326" s="226"/>
      <c r="R326" s="226"/>
      <c r="S326" s="141">
        <f>COUNTIF(I327:N327,20)</f>
        <v>0</v>
      </c>
      <c r="T326" s="141">
        <f>COUNTIF(I327:N327,22)</f>
        <v>0</v>
      </c>
      <c r="U326" s="226"/>
      <c r="V326" s="226"/>
      <c r="W326" s="165" t="s">
        <v>9</v>
      </c>
      <c r="X326" s="162" t="s">
        <v>3</v>
      </c>
      <c r="Y326" s="159"/>
    </row>
    <row r="327" spans="1:25" x14ac:dyDescent="0.25">
      <c r="A327" s="44" t="s">
        <v>23</v>
      </c>
      <c r="B327" s="146">
        <f>$B$2</f>
        <v>3</v>
      </c>
      <c r="C327" s="147">
        <f>$C$2</f>
        <v>6</v>
      </c>
      <c r="D327" s="147">
        <f>$D$2</f>
        <v>15</v>
      </c>
      <c r="E327" s="147">
        <f>$E$2</f>
        <v>20</v>
      </c>
      <c r="F327" s="139">
        <f>$F$4</f>
        <v>39</v>
      </c>
      <c r="G327" s="147">
        <f>$G$2</f>
        <v>4</v>
      </c>
      <c r="H327" s="148">
        <f>$H$2</f>
        <v>8</v>
      </c>
      <c r="I327" s="136">
        <v>2</v>
      </c>
      <c r="J327" s="141">
        <v>6</v>
      </c>
      <c r="K327" s="141">
        <v>8</v>
      </c>
      <c r="L327" s="141">
        <v>21</v>
      </c>
      <c r="M327" s="141">
        <v>25</v>
      </c>
      <c r="N327" s="141">
        <v>6</v>
      </c>
      <c r="O327" s="142">
        <v>9</v>
      </c>
      <c r="P327" s="136">
        <f>COUNTIF(I327:N327,3)</f>
        <v>0</v>
      </c>
      <c r="Q327" s="141">
        <f>COUNTIF(I327:N327,6)</f>
        <v>2</v>
      </c>
      <c r="R327" s="141">
        <f>COUNTIF(I327:N327,15)</f>
        <v>0</v>
      </c>
      <c r="S327" s="1">
        <f>COUNTIF(I328:N328,33)</f>
        <v>0</v>
      </c>
      <c r="T327" s="1">
        <f>COUNTIF(I328:N328,50)</f>
        <v>0</v>
      </c>
      <c r="U327" s="141">
        <f>COUNTIF(N327:O327,4)</f>
        <v>0</v>
      </c>
      <c r="V327" s="142">
        <f>COUNTIF(O327:P327,8)</f>
        <v>0</v>
      </c>
      <c r="W327" s="71">
        <f>SUMIF(P327:T327,1)</f>
        <v>0</v>
      </c>
      <c r="X327" s="160">
        <f>SUMIF(U327:V327,1)</f>
        <v>0</v>
      </c>
      <c r="Y327" s="159"/>
    </row>
    <row r="328" spans="1:25" x14ac:dyDescent="0.25">
      <c r="A328" s="44" t="s">
        <v>24</v>
      </c>
      <c r="B328" s="149">
        <f>$B$3</f>
        <v>15</v>
      </c>
      <c r="C328" s="139">
        <f>$C$3</f>
        <v>17</v>
      </c>
      <c r="D328" s="139">
        <f>$D$3</f>
        <v>27</v>
      </c>
      <c r="E328" s="139">
        <f>$E$3</f>
        <v>33</v>
      </c>
      <c r="F328" s="139">
        <f>$F$5</f>
        <v>40</v>
      </c>
      <c r="G328" s="139">
        <f>$G$3</f>
        <v>1</v>
      </c>
      <c r="H328" s="150">
        <f>$H$3</f>
        <v>2</v>
      </c>
      <c r="I328" s="8">
        <f>$I$327</f>
        <v>2</v>
      </c>
      <c r="J328" s="1">
        <f>$J$327</f>
        <v>6</v>
      </c>
      <c r="K328" s="1">
        <f>$K$327</f>
        <v>8</v>
      </c>
      <c r="L328" s="1">
        <f>$L$327</f>
        <v>21</v>
      </c>
      <c r="M328" s="1">
        <f>$M$327</f>
        <v>25</v>
      </c>
      <c r="N328" s="1">
        <f>$N$327</f>
        <v>6</v>
      </c>
      <c r="O328" s="126">
        <f>$O$327</f>
        <v>9</v>
      </c>
      <c r="P328" s="8">
        <f>COUNTIF(I328:N328,15)</f>
        <v>0</v>
      </c>
      <c r="Q328" s="1">
        <f>COUNTIF(I328:N328,17)</f>
        <v>0</v>
      </c>
      <c r="R328" s="1">
        <f>COUNTIF(I328:N328,27)</f>
        <v>0</v>
      </c>
      <c r="S328" s="1">
        <f>COUNTIF(I329:N329,34)</f>
        <v>0</v>
      </c>
      <c r="T328" s="1">
        <f>COUNTIF(I329:N329,39)</f>
        <v>0</v>
      </c>
      <c r="U328" s="1">
        <f>COUNTIF(N328:O328,1)</f>
        <v>0</v>
      </c>
      <c r="V328" s="126">
        <f>COUNTIF(O328:P328,2)</f>
        <v>0</v>
      </c>
      <c r="W328" s="160">
        <f>SUMIF(P328:T328,1)</f>
        <v>0</v>
      </c>
      <c r="X328" s="160">
        <f>SUMIF(U328:V328,1)</f>
        <v>0</v>
      </c>
      <c r="Y328" s="159"/>
    </row>
    <row r="329" spans="1:25" x14ac:dyDescent="0.25">
      <c r="A329" s="44" t="s">
        <v>25</v>
      </c>
      <c r="B329" s="149">
        <f>$B$4</f>
        <v>7</v>
      </c>
      <c r="C329" s="139">
        <f>$C$4</f>
        <v>8</v>
      </c>
      <c r="D329" s="139">
        <f>$D$4</f>
        <v>28</v>
      </c>
      <c r="E329" s="139">
        <f>$E$4</f>
        <v>34</v>
      </c>
      <c r="F329" s="139">
        <f>$F$6</f>
        <v>35</v>
      </c>
      <c r="G329" s="139">
        <f>$G$4</f>
        <v>4</v>
      </c>
      <c r="H329" s="150">
        <f>$H$4</f>
        <v>10</v>
      </c>
      <c r="I329" s="8">
        <f>$I$327</f>
        <v>2</v>
      </c>
      <c r="J329" s="1">
        <f>$J$327</f>
        <v>6</v>
      </c>
      <c r="K329" s="1">
        <f t="shared" ref="K329:K332" si="421">$K$327</f>
        <v>8</v>
      </c>
      <c r="L329" s="1">
        <f t="shared" ref="L329:L332" si="422">$L$327</f>
        <v>21</v>
      </c>
      <c r="M329" s="1">
        <f t="shared" ref="M329:M332" si="423">$M$327</f>
        <v>25</v>
      </c>
      <c r="N329" s="1">
        <f t="shared" ref="N329:N332" si="424">$N$327</f>
        <v>6</v>
      </c>
      <c r="O329" s="126">
        <f t="shared" ref="O329:O332" si="425">$O$327</f>
        <v>9</v>
      </c>
      <c r="P329" s="8">
        <f>COUNTIF(I329:N329,7)</f>
        <v>0</v>
      </c>
      <c r="Q329" s="1">
        <f t="shared" ref="Q329" si="426">COUNTIF(I329:N329,8)</f>
        <v>1</v>
      </c>
      <c r="R329" s="1">
        <f>COUNTIF(I329:N329,28)</f>
        <v>0</v>
      </c>
      <c r="S329" s="1">
        <f>COUNTIF(I330:N330,38)</f>
        <v>0</v>
      </c>
      <c r="T329" s="1">
        <f>COUNTIF(I330:N330,40)</f>
        <v>0</v>
      </c>
      <c r="U329" s="1">
        <f t="shared" ref="U329:U330" si="427">COUNTIF(N329:O329,4)</f>
        <v>0</v>
      </c>
      <c r="V329" s="126">
        <f>COUNTIF(O329:P329,10)</f>
        <v>0</v>
      </c>
      <c r="W329" s="160">
        <f>SUMIF(P329:T329,1)</f>
        <v>1</v>
      </c>
      <c r="X329" s="160">
        <f>SUMIF(U329:V329,1)</f>
        <v>0</v>
      </c>
      <c r="Y329" s="159"/>
    </row>
    <row r="330" spans="1:25" x14ac:dyDescent="0.25">
      <c r="A330" s="44" t="s">
        <v>26</v>
      </c>
      <c r="B330" s="149">
        <f>$B$5</f>
        <v>1</v>
      </c>
      <c r="C330" s="139">
        <f>$C$5</f>
        <v>6</v>
      </c>
      <c r="D330" s="139">
        <f>$D$5</f>
        <v>19</v>
      </c>
      <c r="E330" s="139">
        <f>$E$5</f>
        <v>38</v>
      </c>
      <c r="F330" s="139">
        <f>$F$7</f>
        <v>37</v>
      </c>
      <c r="G330" s="139">
        <f>$G$5</f>
        <v>4</v>
      </c>
      <c r="H330" s="150">
        <f>$H$5</f>
        <v>5</v>
      </c>
      <c r="I330" s="8">
        <f>$I$327</f>
        <v>2</v>
      </c>
      <c r="J330" s="1">
        <f>$J$327</f>
        <v>6</v>
      </c>
      <c r="K330" s="1">
        <f t="shared" si="421"/>
        <v>8</v>
      </c>
      <c r="L330" s="1">
        <f t="shared" si="422"/>
        <v>21</v>
      </c>
      <c r="M330" s="1">
        <f t="shared" si="423"/>
        <v>25</v>
      </c>
      <c r="N330" s="1">
        <f t="shared" si="424"/>
        <v>6</v>
      </c>
      <c r="O330" s="126">
        <f t="shared" si="425"/>
        <v>9</v>
      </c>
      <c r="P330" s="8">
        <f>COUNTIF(I330:N330,1)</f>
        <v>0</v>
      </c>
      <c r="Q330" s="1">
        <f>COUNTIF(I330:N330,6)</f>
        <v>2</v>
      </c>
      <c r="R330" s="1">
        <f>COUNTIF(I330:N330,19)</f>
        <v>0</v>
      </c>
      <c r="S330" s="1">
        <f>COUNTIF(I331:N331,29)</f>
        <v>0</v>
      </c>
      <c r="T330" s="1">
        <f>COUNTIF(I331:N331,35)</f>
        <v>0</v>
      </c>
      <c r="U330" s="1">
        <f t="shared" si="427"/>
        <v>0</v>
      </c>
      <c r="V330" s="126">
        <f>COUNTIF(O330:P330,5)</f>
        <v>0</v>
      </c>
      <c r="W330" s="160">
        <f>SUMIF(P330:T330,1)</f>
        <v>0</v>
      </c>
      <c r="X330" s="160">
        <f>SUMIF(U330:V330,1)</f>
        <v>0</v>
      </c>
      <c r="Y330" s="159"/>
    </row>
    <row r="331" spans="1:25" x14ac:dyDescent="0.25">
      <c r="A331" s="44" t="s">
        <v>27</v>
      </c>
      <c r="B331" s="149">
        <f>$B$6</f>
        <v>10</v>
      </c>
      <c r="C331" s="139">
        <f>$C$6</f>
        <v>25</v>
      </c>
      <c r="D331" s="139">
        <f>$D$6</f>
        <v>26</v>
      </c>
      <c r="E331" s="139">
        <f>$E$6</f>
        <v>29</v>
      </c>
      <c r="F331" s="139" t="e">
        <f>#REF!</f>
        <v>#REF!</v>
      </c>
      <c r="G331" s="139">
        <f>$G$6</f>
        <v>6</v>
      </c>
      <c r="H331" s="150">
        <f>$H$6</f>
        <v>9</v>
      </c>
      <c r="I331" s="8">
        <f>$I$327</f>
        <v>2</v>
      </c>
      <c r="J331" s="1">
        <f>$J$327</f>
        <v>6</v>
      </c>
      <c r="K331" s="1">
        <f t="shared" si="421"/>
        <v>8</v>
      </c>
      <c r="L331" s="1">
        <f t="shared" si="422"/>
        <v>21</v>
      </c>
      <c r="M331" s="1">
        <f t="shared" si="423"/>
        <v>25</v>
      </c>
      <c r="N331" s="1">
        <f t="shared" si="424"/>
        <v>6</v>
      </c>
      <c r="O331" s="126">
        <f t="shared" si="425"/>
        <v>9</v>
      </c>
      <c r="P331" s="8">
        <f>COUNTIF(I331:N331,10)</f>
        <v>0</v>
      </c>
      <c r="Q331" s="1">
        <f>COUNTIF(I331:N331,25)</f>
        <v>1</v>
      </c>
      <c r="R331" s="1">
        <f>COUNTIF(I331:N331,26)</f>
        <v>0</v>
      </c>
      <c r="S331" s="1">
        <f>COUNTIF(I332:N332,36)</f>
        <v>0</v>
      </c>
      <c r="T331" s="1">
        <f>COUNTIF(I332:N332,37)</f>
        <v>0</v>
      </c>
      <c r="U331" s="1">
        <f>COUNTIF(N331:O331,6)</f>
        <v>1</v>
      </c>
      <c r="V331" s="126">
        <f>COUNTIF(O331:P331,9)</f>
        <v>1</v>
      </c>
      <c r="W331" s="160">
        <f>SUMIF(P331:T331,1)</f>
        <v>1</v>
      </c>
      <c r="X331" s="160">
        <f>SUMIF(U331:V331,1)</f>
        <v>2</v>
      </c>
      <c r="Y331" s="159"/>
    </row>
    <row r="332" spans="1:25" ht="15.75" thickBot="1" x14ac:dyDescent="0.3">
      <c r="A332" s="44" t="s">
        <v>28</v>
      </c>
      <c r="B332" s="149">
        <f>$B$7</f>
        <v>8</v>
      </c>
      <c r="C332" s="139">
        <f>$C$7</f>
        <v>33</v>
      </c>
      <c r="D332" s="139">
        <f>$D$7</f>
        <v>35</v>
      </c>
      <c r="E332" s="139">
        <f>$E$7</f>
        <v>36</v>
      </c>
      <c r="F332" s="152" t="e">
        <f>#REF!</f>
        <v>#REF!</v>
      </c>
      <c r="G332" s="139">
        <f>$G$7</f>
        <v>3</v>
      </c>
      <c r="H332" s="150">
        <f>$H$7</f>
        <v>7</v>
      </c>
      <c r="I332" s="8">
        <f>$I$327</f>
        <v>2</v>
      </c>
      <c r="J332" s="1">
        <f>$J$327</f>
        <v>6</v>
      </c>
      <c r="K332" s="1">
        <f t="shared" si="421"/>
        <v>8</v>
      </c>
      <c r="L332" s="1">
        <f t="shared" si="422"/>
        <v>21</v>
      </c>
      <c r="M332" s="1">
        <f t="shared" si="423"/>
        <v>25</v>
      </c>
      <c r="N332" s="1">
        <f t="shared" si="424"/>
        <v>6</v>
      </c>
      <c r="O332" s="126">
        <f t="shared" si="425"/>
        <v>9</v>
      </c>
      <c r="P332" s="8">
        <f>COUNTIF(I332:N332,8)</f>
        <v>1</v>
      </c>
      <c r="Q332" s="1">
        <f>COUNTIF(I332:N332,33)</f>
        <v>0</v>
      </c>
      <c r="R332" s="1">
        <f>COUNTIF(I332:N332,35)</f>
        <v>0</v>
      </c>
      <c r="S332" s="1">
        <v>0</v>
      </c>
      <c r="T332" s="1">
        <v>0</v>
      </c>
      <c r="U332" s="1">
        <f>COUNTIF(N332:O332,3)</f>
        <v>0</v>
      </c>
      <c r="V332" s="126">
        <f>COUNTIF(O332:P332,7)</f>
        <v>0</v>
      </c>
      <c r="W332" s="160">
        <f>SUMIF(P332:T332,1)</f>
        <v>1</v>
      </c>
      <c r="X332" s="160">
        <f>SUMIF(U332:V332,1)</f>
        <v>0</v>
      </c>
      <c r="Y332" s="159"/>
    </row>
    <row r="333" spans="1:25" ht="15.75" thickBot="1" x14ac:dyDescent="0.3">
      <c r="A333" s="44" t="s">
        <v>29</v>
      </c>
      <c r="B333" s="149" t="e">
        <f>#REF!</f>
        <v>#REF!</v>
      </c>
      <c r="C333" s="139" t="e">
        <f>#REF!</f>
        <v>#REF!</v>
      </c>
      <c r="D333" s="139" t="e">
        <f>#REF!</f>
        <v>#REF!</v>
      </c>
      <c r="E333" s="139" t="e">
        <f>#REF!</f>
        <v>#REF!</v>
      </c>
      <c r="G333" s="139" t="e">
        <f>#REF!</f>
        <v>#REF!</v>
      </c>
      <c r="H333" s="150" t="e">
        <f>#REF!</f>
        <v>#REF!</v>
      </c>
      <c r="I333" s="8">
        <v>0</v>
      </c>
      <c r="J333" s="1">
        <v>0</v>
      </c>
      <c r="K333" s="1">
        <v>0</v>
      </c>
      <c r="L333" s="1">
        <v>0</v>
      </c>
      <c r="M333" s="1">
        <v>0</v>
      </c>
      <c r="N333" s="1">
        <v>0</v>
      </c>
      <c r="O333" s="126">
        <v>0</v>
      </c>
      <c r="P333" s="8">
        <v>0</v>
      </c>
      <c r="Q333" s="1">
        <v>0</v>
      </c>
      <c r="R333" s="1">
        <v>0</v>
      </c>
      <c r="S333" s="143">
        <v>0</v>
      </c>
      <c r="T333" s="143">
        <v>0</v>
      </c>
      <c r="U333" s="1">
        <v>0</v>
      </c>
      <c r="V333" s="126">
        <v>0</v>
      </c>
      <c r="W333" s="160">
        <f>SUMIF(P333:T333,1)</f>
        <v>0</v>
      </c>
      <c r="X333" s="160">
        <f>SUMIF(U333:V333,1)</f>
        <v>0</v>
      </c>
      <c r="Y333" s="159"/>
    </row>
    <row r="334" spans="1:25" ht="15.75" thickBot="1" x14ac:dyDescent="0.3">
      <c r="A334" s="44" t="s">
        <v>30</v>
      </c>
      <c r="B334" s="151" t="e">
        <f>#REF!</f>
        <v>#REF!</v>
      </c>
      <c r="C334" s="152" t="e">
        <f>#REF!</f>
        <v>#REF!</v>
      </c>
      <c r="D334" s="152" t="e">
        <f>#REF!</f>
        <v>#REF!</v>
      </c>
      <c r="E334" s="152" t="e">
        <f>#REF!</f>
        <v>#REF!</v>
      </c>
      <c r="F334" s="246"/>
      <c r="G334" s="152" t="e">
        <f>#REF!</f>
        <v>#REF!</v>
      </c>
      <c r="H334" s="153" t="e">
        <f>#REF!</f>
        <v>#REF!</v>
      </c>
      <c r="I334" s="137">
        <v>0</v>
      </c>
      <c r="J334" s="143">
        <v>0</v>
      </c>
      <c r="K334" s="143">
        <v>0</v>
      </c>
      <c r="L334" s="143">
        <v>0</v>
      </c>
      <c r="M334" s="143">
        <v>0</v>
      </c>
      <c r="N334" s="143">
        <v>0</v>
      </c>
      <c r="O334" s="144">
        <v>0</v>
      </c>
      <c r="P334" s="137">
        <v>0</v>
      </c>
      <c r="Q334" s="143">
        <v>0</v>
      </c>
      <c r="R334" s="143">
        <v>0</v>
      </c>
      <c r="U334" s="143">
        <v>0</v>
      </c>
      <c r="V334" s="144">
        <v>0</v>
      </c>
      <c r="W334" s="161">
        <f>SUMIF(P334:T334,1)</f>
        <v>0</v>
      </c>
      <c r="X334" s="161">
        <f>SUMIF(U334:V334,1)</f>
        <v>0</v>
      </c>
    </row>
    <row r="335" spans="1:25" ht="15.75" thickBot="1" x14ac:dyDescent="0.3">
      <c r="A335" s="12">
        <v>42</v>
      </c>
      <c r="F335" s="147">
        <f>$F$2</f>
        <v>22</v>
      </c>
      <c r="S335" s="246"/>
      <c r="T335" s="246"/>
      <c r="W335" s="71" t="s">
        <v>9</v>
      </c>
      <c r="X335" s="162" t="s">
        <v>3</v>
      </c>
      <c r="Y335" s="159"/>
    </row>
    <row r="336" spans="1:25" ht="15.75" thickBot="1" x14ac:dyDescent="0.3">
      <c r="A336" s="82">
        <v>44491</v>
      </c>
      <c r="B336" s="252" t="s">
        <v>0</v>
      </c>
      <c r="C336" s="246"/>
      <c r="D336" s="246"/>
      <c r="E336" s="246"/>
      <c r="F336" s="139">
        <f>$F$3</f>
        <v>50</v>
      </c>
      <c r="G336" s="246"/>
      <c r="H336" s="247"/>
      <c r="I336" s="361" t="s">
        <v>1</v>
      </c>
      <c r="J336" s="340"/>
      <c r="K336" s="340"/>
      <c r="L336" s="340"/>
      <c r="M336" s="340"/>
      <c r="N336" s="340"/>
      <c r="O336" s="346"/>
      <c r="P336" s="252" t="s">
        <v>2</v>
      </c>
      <c r="Q336" s="246"/>
      <c r="R336" s="246"/>
      <c r="S336" s="141">
        <f>COUNTIF(I337:N337,20)</f>
        <v>0</v>
      </c>
      <c r="T336" s="141">
        <f>COUNTIF(I337:N337,22)</f>
        <v>0</v>
      </c>
      <c r="U336" s="246"/>
      <c r="V336" s="246"/>
      <c r="W336" s="160">
        <f>SUMIF(P337:T337,1)</f>
        <v>3</v>
      </c>
      <c r="X336" s="160">
        <f>SUMIF(U337:V337,1)</f>
        <v>0</v>
      </c>
      <c r="Y336" s="159"/>
    </row>
    <row r="337" spans="1:25" x14ac:dyDescent="0.25">
      <c r="A337" s="44" t="s">
        <v>23</v>
      </c>
      <c r="B337" s="146">
        <f>$B$2</f>
        <v>3</v>
      </c>
      <c r="C337" s="147">
        <f>$C$2</f>
        <v>6</v>
      </c>
      <c r="D337" s="147">
        <f>$D$2</f>
        <v>15</v>
      </c>
      <c r="E337" s="147">
        <f>$E$2</f>
        <v>20</v>
      </c>
      <c r="F337" s="139">
        <f>$F$4</f>
        <v>39</v>
      </c>
      <c r="G337" s="147">
        <f>$G$2</f>
        <v>4</v>
      </c>
      <c r="H337" s="148">
        <f>$H$2</f>
        <v>8</v>
      </c>
      <c r="I337" s="136">
        <v>15</v>
      </c>
      <c r="J337" s="141">
        <v>33</v>
      </c>
      <c r="K337" s="141">
        <v>34</v>
      </c>
      <c r="L337" s="141">
        <v>38</v>
      </c>
      <c r="M337" s="141">
        <v>43</v>
      </c>
      <c r="N337" s="141">
        <v>3</v>
      </c>
      <c r="O337" s="142">
        <v>7</v>
      </c>
      <c r="P337" s="136">
        <f>COUNTIF(I337:N337,3)</f>
        <v>1</v>
      </c>
      <c r="Q337" s="141">
        <f>COUNTIF(I337:N337,6)</f>
        <v>0</v>
      </c>
      <c r="R337" s="141">
        <f>COUNTIF(I337:N337,15)</f>
        <v>1</v>
      </c>
      <c r="S337" s="1">
        <f>COUNTIF(I338:N338,33)</f>
        <v>1</v>
      </c>
      <c r="T337" s="1">
        <f>COUNTIF(I338:N338,50)</f>
        <v>0</v>
      </c>
      <c r="U337" s="141">
        <f>COUNTIF(N337:O337,4)</f>
        <v>0</v>
      </c>
      <c r="V337" s="142">
        <f>COUNTIF(O337:P337,8)</f>
        <v>0</v>
      </c>
      <c r="W337" s="160">
        <f>SUMIF(P338:T338,1)</f>
        <v>2</v>
      </c>
      <c r="X337" s="160">
        <f>SUMIF(U338:V338,1)</f>
        <v>0</v>
      </c>
      <c r="Y337" s="159"/>
    </row>
    <row r="338" spans="1:25" x14ac:dyDescent="0.25">
      <c r="A338" s="44" t="s">
        <v>24</v>
      </c>
      <c r="B338" s="149">
        <f>$B$3</f>
        <v>15</v>
      </c>
      <c r="C338" s="139">
        <f>$C$3</f>
        <v>17</v>
      </c>
      <c r="D338" s="139">
        <f>$D$3</f>
        <v>27</v>
      </c>
      <c r="E338" s="139">
        <f>$E$3</f>
        <v>33</v>
      </c>
      <c r="F338" s="139">
        <f>$F$5</f>
        <v>40</v>
      </c>
      <c r="G338" s="139">
        <f>$G$3</f>
        <v>1</v>
      </c>
      <c r="H338" s="150">
        <f>$H$3</f>
        <v>2</v>
      </c>
      <c r="I338" s="8">
        <f>$I$337</f>
        <v>15</v>
      </c>
      <c r="J338" s="1">
        <f>$J$337</f>
        <v>33</v>
      </c>
      <c r="K338" s="1">
        <f>$K$337</f>
        <v>34</v>
      </c>
      <c r="L338" s="1">
        <f>$L$337</f>
        <v>38</v>
      </c>
      <c r="M338" s="1">
        <f>$M$337</f>
        <v>43</v>
      </c>
      <c r="N338" s="1">
        <f>$N$337</f>
        <v>3</v>
      </c>
      <c r="O338" s="126">
        <f>$O$337</f>
        <v>7</v>
      </c>
      <c r="P338" s="8">
        <f>COUNTIF(I338:N338,15)</f>
        <v>1</v>
      </c>
      <c r="Q338" s="1">
        <f>COUNTIF(I338:N338,17)</f>
        <v>0</v>
      </c>
      <c r="R338" s="1">
        <f>COUNTIF(I338:N338,27)</f>
        <v>0</v>
      </c>
      <c r="S338" s="1">
        <f>COUNTIF(I339:N339,34)</f>
        <v>1</v>
      </c>
      <c r="T338" s="1">
        <f>COUNTIF(I339:N339,39)</f>
        <v>0</v>
      </c>
      <c r="U338" s="1">
        <f>COUNTIF(N338:O338,1)</f>
        <v>0</v>
      </c>
      <c r="V338" s="126">
        <f>COUNTIF(O338:P338,2)</f>
        <v>0</v>
      </c>
      <c r="W338" s="160">
        <f>SUMIF(P339:T339,1)</f>
        <v>1</v>
      </c>
      <c r="X338" s="160">
        <f>SUMIF(U339:V339,1)</f>
        <v>0</v>
      </c>
      <c r="Y338" s="159"/>
    </row>
    <row r="339" spans="1:25" x14ac:dyDescent="0.25">
      <c r="A339" s="44" t="s">
        <v>25</v>
      </c>
      <c r="B339" s="149">
        <f>$B$4</f>
        <v>7</v>
      </c>
      <c r="C339" s="139">
        <f>$C$4</f>
        <v>8</v>
      </c>
      <c r="D339" s="139">
        <f>$D$4</f>
        <v>28</v>
      </c>
      <c r="E339" s="139">
        <f>$E$4</f>
        <v>34</v>
      </c>
      <c r="F339" s="139">
        <f>$F$6</f>
        <v>35</v>
      </c>
      <c r="G339" s="139">
        <f>$G$4</f>
        <v>4</v>
      </c>
      <c r="H339" s="150">
        <f>$H$4</f>
        <v>10</v>
      </c>
      <c r="I339" s="8">
        <f>$I$337</f>
        <v>15</v>
      </c>
      <c r="J339" s="1">
        <f>$J$337</f>
        <v>33</v>
      </c>
      <c r="K339" s="1">
        <f t="shared" ref="K339:K342" si="428">$K$337</f>
        <v>34</v>
      </c>
      <c r="L339" s="1">
        <f t="shared" ref="L339:L342" si="429">$L$337</f>
        <v>38</v>
      </c>
      <c r="M339" s="1">
        <f t="shared" ref="M339:M342" si="430">$M$337</f>
        <v>43</v>
      </c>
      <c r="N339" s="1">
        <f t="shared" ref="N339:N342" si="431">$N$337</f>
        <v>3</v>
      </c>
      <c r="O339" s="126">
        <f t="shared" ref="O339:O342" si="432">$O$337</f>
        <v>7</v>
      </c>
      <c r="P339" s="8">
        <f>COUNTIF(I339:N339,7)</f>
        <v>0</v>
      </c>
      <c r="Q339" s="1">
        <f t="shared" ref="Q339" si="433">COUNTIF(I339:N339,8)</f>
        <v>0</v>
      </c>
      <c r="R339" s="1">
        <f>COUNTIF(I339:N339,28)</f>
        <v>0</v>
      </c>
      <c r="S339" s="1">
        <f>COUNTIF(I340:N340,38)</f>
        <v>1</v>
      </c>
      <c r="T339" s="1">
        <f>COUNTIF(I340:N340,40)</f>
        <v>0</v>
      </c>
      <c r="U339" s="1">
        <f t="shared" ref="U339:U340" si="434">COUNTIF(N339:O339,4)</f>
        <v>0</v>
      </c>
      <c r="V339" s="126">
        <f>COUNTIF(O339:P339,10)</f>
        <v>0</v>
      </c>
      <c r="W339" s="160">
        <f>SUMIF(P340:T340,1)</f>
        <v>0</v>
      </c>
      <c r="X339" s="160">
        <f>SUMIF(U340:V340,1)</f>
        <v>0</v>
      </c>
      <c r="Y339" s="159"/>
    </row>
    <row r="340" spans="1:25" x14ac:dyDescent="0.25">
      <c r="A340" s="44" t="s">
        <v>26</v>
      </c>
      <c r="B340" s="149">
        <f>$B$5</f>
        <v>1</v>
      </c>
      <c r="C340" s="139">
        <f>$C$5</f>
        <v>6</v>
      </c>
      <c r="D340" s="139">
        <f>$D$5</f>
        <v>19</v>
      </c>
      <c r="E340" s="139">
        <f>$E$5</f>
        <v>38</v>
      </c>
      <c r="F340" s="139">
        <f>$F$7</f>
        <v>37</v>
      </c>
      <c r="G340" s="139">
        <f>$G$5</f>
        <v>4</v>
      </c>
      <c r="H340" s="150">
        <f>$H$5</f>
        <v>5</v>
      </c>
      <c r="I340" s="8">
        <f>$I$337</f>
        <v>15</v>
      </c>
      <c r="J340" s="1">
        <f>$J$337</f>
        <v>33</v>
      </c>
      <c r="K340" s="1">
        <f t="shared" si="428"/>
        <v>34</v>
      </c>
      <c r="L340" s="1">
        <f t="shared" si="429"/>
        <v>38</v>
      </c>
      <c r="M340" s="1">
        <f t="shared" si="430"/>
        <v>43</v>
      </c>
      <c r="N340" s="1">
        <f t="shared" si="431"/>
        <v>3</v>
      </c>
      <c r="O340" s="126">
        <f t="shared" si="432"/>
        <v>7</v>
      </c>
      <c r="P340" s="8">
        <f>COUNTIF(I340:N340,1)</f>
        <v>0</v>
      </c>
      <c r="Q340" s="1">
        <f>COUNTIF(I340:N340,6)</f>
        <v>0</v>
      </c>
      <c r="R340" s="1">
        <f>COUNTIF(I340:N340,19)</f>
        <v>0</v>
      </c>
      <c r="S340" s="1">
        <f>COUNTIF(I341:N341,29)</f>
        <v>0</v>
      </c>
      <c r="T340" s="1">
        <f>COUNTIF(I341:N341,35)</f>
        <v>0</v>
      </c>
      <c r="U340" s="1">
        <f t="shared" si="434"/>
        <v>0</v>
      </c>
      <c r="V340" s="126">
        <f>COUNTIF(O340:P340,5)</f>
        <v>0</v>
      </c>
      <c r="W340" s="160">
        <f>SUMIF(P341:T341,1)</f>
        <v>0</v>
      </c>
      <c r="X340" s="160">
        <f>SUMIF(U341:V341,1)</f>
        <v>0</v>
      </c>
      <c r="Y340" s="159"/>
    </row>
    <row r="341" spans="1:25" x14ac:dyDescent="0.25">
      <c r="A341" s="44" t="s">
        <v>27</v>
      </c>
      <c r="B341" s="149">
        <f>$B$6</f>
        <v>10</v>
      </c>
      <c r="C341" s="139">
        <f>$C$6</f>
        <v>25</v>
      </c>
      <c r="D341" s="139">
        <f>$D$6</f>
        <v>26</v>
      </c>
      <c r="E341" s="139">
        <f>$E$6</f>
        <v>29</v>
      </c>
      <c r="F341" s="139" t="e">
        <f>#REF!</f>
        <v>#REF!</v>
      </c>
      <c r="G341" s="139">
        <f>$G$6</f>
        <v>6</v>
      </c>
      <c r="H341" s="150">
        <f>$H$6</f>
        <v>9</v>
      </c>
      <c r="I341" s="8">
        <f>$I$337</f>
        <v>15</v>
      </c>
      <c r="J341" s="1">
        <f>$J$337</f>
        <v>33</v>
      </c>
      <c r="K341" s="1">
        <f t="shared" si="428"/>
        <v>34</v>
      </c>
      <c r="L341" s="1">
        <f t="shared" si="429"/>
        <v>38</v>
      </c>
      <c r="M341" s="1">
        <f t="shared" si="430"/>
        <v>43</v>
      </c>
      <c r="N341" s="1">
        <f t="shared" si="431"/>
        <v>3</v>
      </c>
      <c r="O341" s="126">
        <f t="shared" si="432"/>
        <v>7</v>
      </c>
      <c r="P341" s="8">
        <f>COUNTIF(I341:N341,10)</f>
        <v>0</v>
      </c>
      <c r="Q341" s="1">
        <f>COUNTIF(I341:N341,25)</f>
        <v>0</v>
      </c>
      <c r="R341" s="1">
        <f>COUNTIF(I341:N341,26)</f>
        <v>0</v>
      </c>
      <c r="S341" s="1">
        <f>COUNTIF(I342:N342,36)</f>
        <v>0</v>
      </c>
      <c r="T341" s="1">
        <f>COUNTIF(I342:N342,37)</f>
        <v>0</v>
      </c>
      <c r="U341" s="1">
        <f>COUNTIF(N341:O341,6)</f>
        <v>0</v>
      </c>
      <c r="V341" s="126">
        <f>COUNTIF(O341:P341,9)</f>
        <v>0</v>
      </c>
      <c r="W341" s="160">
        <f>SUMIF(P342:T342,1)</f>
        <v>1</v>
      </c>
      <c r="X341" s="160">
        <f>SUMIF(U342:V342,1)</f>
        <v>2</v>
      </c>
      <c r="Y341" s="159">
        <v>7.3</v>
      </c>
    </row>
    <row r="342" spans="1:25" ht="15.75" thickBot="1" x14ac:dyDescent="0.3">
      <c r="A342" s="44" t="s">
        <v>28</v>
      </c>
      <c r="B342" s="149">
        <f>$B$7</f>
        <v>8</v>
      </c>
      <c r="C342" s="139">
        <f>$C$7</f>
        <v>33</v>
      </c>
      <c r="D342" s="139">
        <f>$D$7</f>
        <v>35</v>
      </c>
      <c r="E342" s="139">
        <f>$E$7</f>
        <v>36</v>
      </c>
      <c r="F342" s="152" t="e">
        <f>#REF!</f>
        <v>#REF!</v>
      </c>
      <c r="G342" s="139">
        <f>$G$7</f>
        <v>3</v>
      </c>
      <c r="H342" s="150">
        <f>$H$7</f>
        <v>7</v>
      </c>
      <c r="I342" s="8">
        <f>$I$337</f>
        <v>15</v>
      </c>
      <c r="J342" s="1">
        <f>$J$337</f>
        <v>33</v>
      </c>
      <c r="K342" s="1">
        <f t="shared" si="428"/>
        <v>34</v>
      </c>
      <c r="L342" s="1">
        <f t="shared" si="429"/>
        <v>38</v>
      </c>
      <c r="M342" s="1">
        <f t="shared" si="430"/>
        <v>43</v>
      </c>
      <c r="N342" s="1">
        <f t="shared" si="431"/>
        <v>3</v>
      </c>
      <c r="O342" s="126">
        <f t="shared" si="432"/>
        <v>7</v>
      </c>
      <c r="P342" s="8">
        <f>COUNTIF(I342:N342,8)</f>
        <v>0</v>
      </c>
      <c r="Q342" s="1">
        <f>COUNTIF(I342:N342,33)</f>
        <v>1</v>
      </c>
      <c r="R342" s="1">
        <f>COUNTIF(I342:N342,35)</f>
        <v>0</v>
      </c>
      <c r="S342" s="1">
        <v>0</v>
      </c>
      <c r="T342" s="1">
        <v>0</v>
      </c>
      <c r="U342" s="1">
        <f>COUNTIF(N342:O342,3)</f>
        <v>1</v>
      </c>
      <c r="V342" s="126">
        <f>COUNTIF(O342:P342,7)</f>
        <v>1</v>
      </c>
      <c r="W342" s="160">
        <f>SUMIF(P343:T343,1)</f>
        <v>0</v>
      </c>
      <c r="X342" s="160">
        <f>SUMIF(U343:V343,1)</f>
        <v>0</v>
      </c>
      <c r="Y342" s="159"/>
    </row>
    <row r="343" spans="1:25" ht="15.75" thickBot="1" x14ac:dyDescent="0.3">
      <c r="A343" s="44" t="s">
        <v>29</v>
      </c>
      <c r="B343" s="149" t="e">
        <f>#REF!</f>
        <v>#REF!</v>
      </c>
      <c r="C343" s="139" t="e">
        <f>#REF!</f>
        <v>#REF!</v>
      </c>
      <c r="D343" s="139" t="e">
        <f>#REF!</f>
        <v>#REF!</v>
      </c>
      <c r="E343" s="139" t="e">
        <f>#REF!</f>
        <v>#REF!</v>
      </c>
      <c r="F343" s="226"/>
      <c r="G343" s="139" t="e">
        <f>#REF!</f>
        <v>#REF!</v>
      </c>
      <c r="H343" s="150" t="e">
        <f>#REF!</f>
        <v>#REF!</v>
      </c>
      <c r="I343" s="8">
        <v>0</v>
      </c>
      <c r="J343" s="1">
        <v>0</v>
      </c>
      <c r="K343" s="1">
        <v>0</v>
      </c>
      <c r="L343" s="1">
        <v>0</v>
      </c>
      <c r="M343" s="1">
        <v>0</v>
      </c>
      <c r="N343" s="1">
        <v>0</v>
      </c>
      <c r="O343" s="126">
        <v>0</v>
      </c>
      <c r="P343" s="8">
        <v>0</v>
      </c>
      <c r="Q343" s="1">
        <v>0</v>
      </c>
      <c r="R343" s="1">
        <v>0</v>
      </c>
      <c r="S343" s="143">
        <v>0</v>
      </c>
      <c r="T343" s="143">
        <v>0</v>
      </c>
      <c r="U343" s="1">
        <v>0</v>
      </c>
      <c r="V343" s="126">
        <v>0</v>
      </c>
      <c r="W343" s="161">
        <f>SUMIF(P344:T344,1)</f>
        <v>0</v>
      </c>
      <c r="X343" s="161">
        <f>SUMIF(U344:V344,1)</f>
        <v>0</v>
      </c>
      <c r="Y343" s="159"/>
    </row>
    <row r="344" spans="1:25" ht="15.75" thickBot="1" x14ac:dyDescent="0.3">
      <c r="A344" s="44" t="s">
        <v>30</v>
      </c>
      <c r="B344" s="151" t="e">
        <f>#REF!</f>
        <v>#REF!</v>
      </c>
      <c r="C344" s="152" t="e">
        <f>#REF!</f>
        <v>#REF!</v>
      </c>
      <c r="D344" s="152" t="e">
        <f>#REF!</f>
        <v>#REF!</v>
      </c>
      <c r="E344" s="152" t="e">
        <f>#REF!</f>
        <v>#REF!</v>
      </c>
      <c r="F344" s="147">
        <f>$F$2</f>
        <v>22</v>
      </c>
      <c r="G344" s="152" t="e">
        <f>#REF!</f>
        <v>#REF!</v>
      </c>
      <c r="H344" s="153" t="e">
        <f>#REF!</f>
        <v>#REF!</v>
      </c>
      <c r="I344" s="137">
        <v>0</v>
      </c>
      <c r="J344" s="143">
        <v>0</v>
      </c>
      <c r="K344" s="143">
        <v>0</v>
      </c>
      <c r="L344" s="143">
        <v>0</v>
      </c>
      <c r="M344" s="143">
        <v>0</v>
      </c>
      <c r="N344" s="143">
        <v>0</v>
      </c>
      <c r="O344" s="144">
        <v>0</v>
      </c>
      <c r="P344" s="137">
        <v>0</v>
      </c>
      <c r="Q344" s="143">
        <v>0</v>
      </c>
      <c r="R344" s="143">
        <v>0</v>
      </c>
      <c r="S344" s="226"/>
      <c r="T344" s="226"/>
      <c r="U344" s="143">
        <v>0</v>
      </c>
      <c r="V344" s="144">
        <v>0</v>
      </c>
      <c r="W344" s="71" t="s">
        <v>9</v>
      </c>
      <c r="X344" s="162" t="s">
        <v>3</v>
      </c>
      <c r="Y344" s="159"/>
    </row>
    <row r="345" spans="1:25" ht="15.75" thickBot="1" x14ac:dyDescent="0.3">
      <c r="A345" s="82">
        <v>44498</v>
      </c>
      <c r="B345" s="250" t="s">
        <v>0</v>
      </c>
      <c r="C345" s="226"/>
      <c r="D345" s="226"/>
      <c r="E345" s="226"/>
      <c r="F345" s="139">
        <f>$F$3</f>
        <v>50</v>
      </c>
      <c r="G345" s="226"/>
      <c r="H345" s="251"/>
      <c r="I345" s="361" t="s">
        <v>1</v>
      </c>
      <c r="J345" s="340"/>
      <c r="K345" s="340"/>
      <c r="L345" s="340"/>
      <c r="M345" s="340"/>
      <c r="N345" s="340"/>
      <c r="O345" s="346"/>
      <c r="P345" s="250" t="s">
        <v>2</v>
      </c>
      <c r="Q345" s="226"/>
      <c r="R345" s="226"/>
      <c r="S345" s="141">
        <f>COUNTIF(I346:N346,20)</f>
        <v>0</v>
      </c>
      <c r="T345" s="141">
        <f>COUNTIF(I346:N346,22)</f>
        <v>0</v>
      </c>
      <c r="U345" s="226"/>
      <c r="V345" s="226"/>
      <c r="W345" s="160">
        <f>SUMIF(P346:T346,1)</f>
        <v>0</v>
      </c>
      <c r="X345" s="160">
        <f>SUMIF(U346:V346,1)</f>
        <v>2</v>
      </c>
      <c r="Y345" s="159"/>
    </row>
    <row r="346" spans="1:25" x14ac:dyDescent="0.25">
      <c r="A346" s="44" t="s">
        <v>23</v>
      </c>
      <c r="B346" s="146">
        <f>$B$2</f>
        <v>3</v>
      </c>
      <c r="C346" s="147">
        <f>$C$2</f>
        <v>6</v>
      </c>
      <c r="D346" s="147">
        <f>$D$2</f>
        <v>15</v>
      </c>
      <c r="E346" s="147">
        <f>$E$2</f>
        <v>20</v>
      </c>
      <c r="F346" s="139">
        <f>$F$4</f>
        <v>39</v>
      </c>
      <c r="G346" s="147">
        <f>$G$2</f>
        <v>4</v>
      </c>
      <c r="H346" s="148">
        <f>$H$2</f>
        <v>8</v>
      </c>
      <c r="I346" s="42">
        <v>11</v>
      </c>
      <c r="J346" s="50">
        <v>23</v>
      </c>
      <c r="K346" s="50">
        <v>37</v>
      </c>
      <c r="L346" s="50">
        <v>38</v>
      </c>
      <c r="M346" s="50">
        <v>44</v>
      </c>
      <c r="N346" s="50">
        <v>4</v>
      </c>
      <c r="O346" s="51">
        <v>8</v>
      </c>
      <c r="P346" s="136">
        <f>COUNTIF(I346:N346,3)</f>
        <v>0</v>
      </c>
      <c r="Q346" s="141">
        <f>COUNTIF(I346:N346,6)</f>
        <v>0</v>
      </c>
      <c r="R346" s="141">
        <f>COUNTIF(I346:N346,15)</f>
        <v>0</v>
      </c>
      <c r="S346" s="1">
        <f>COUNTIF(I347:N347,33)</f>
        <v>0</v>
      </c>
      <c r="T346" s="1">
        <f>COUNTIF(I347:N347,50)</f>
        <v>0</v>
      </c>
      <c r="U346" s="141">
        <f>COUNTIF(N346:O346,4)</f>
        <v>1</v>
      </c>
      <c r="V346" s="142">
        <f>COUNTIF(O346:P346,8)</f>
        <v>1</v>
      </c>
      <c r="W346" s="160">
        <f>SUMIF(P347:T347,1)</f>
        <v>0</v>
      </c>
      <c r="X346" s="160">
        <f>SUMIF(U347:V347,1)</f>
        <v>0</v>
      </c>
      <c r="Y346" s="159"/>
    </row>
    <row r="347" spans="1:25" x14ac:dyDescent="0.25">
      <c r="A347" s="44" t="s">
        <v>24</v>
      </c>
      <c r="B347" s="149">
        <f>$B$3</f>
        <v>15</v>
      </c>
      <c r="C347" s="139">
        <f>$C$3</f>
        <v>17</v>
      </c>
      <c r="D347" s="139">
        <f>$D$3</f>
        <v>27</v>
      </c>
      <c r="E347" s="139">
        <f>$E$3</f>
        <v>33</v>
      </c>
      <c r="F347" s="139">
        <f>$F$5</f>
        <v>40</v>
      </c>
      <c r="G347" s="139">
        <f>$G$3</f>
        <v>1</v>
      </c>
      <c r="H347" s="150">
        <f>$H$3</f>
        <v>2</v>
      </c>
      <c r="I347" s="8">
        <f>$I$346</f>
        <v>11</v>
      </c>
      <c r="J347" s="1">
        <f>$J$346</f>
        <v>23</v>
      </c>
      <c r="K347" s="1">
        <f>$K$346</f>
        <v>37</v>
      </c>
      <c r="L347" s="1">
        <f>$L$346</f>
        <v>38</v>
      </c>
      <c r="M347" s="1">
        <f>$M$346</f>
        <v>44</v>
      </c>
      <c r="N347" s="1">
        <f>$N$346</f>
        <v>4</v>
      </c>
      <c r="O347" s="126">
        <f>$O$346</f>
        <v>8</v>
      </c>
      <c r="P347" s="8">
        <f>COUNTIF(I347:N347,15)</f>
        <v>0</v>
      </c>
      <c r="Q347" s="1">
        <f>COUNTIF(I347:N347,17)</f>
        <v>0</v>
      </c>
      <c r="R347" s="1">
        <f>COUNTIF(I347:N347,27)</f>
        <v>0</v>
      </c>
      <c r="S347" s="1">
        <f>COUNTIF(I348:N348,34)</f>
        <v>0</v>
      </c>
      <c r="T347" s="1">
        <f>COUNTIF(I348:N348,39)</f>
        <v>0</v>
      </c>
      <c r="U347" s="1">
        <f>COUNTIF(N347:O347,1)</f>
        <v>0</v>
      </c>
      <c r="V347" s="126">
        <f>COUNTIF(O347:P347,2)</f>
        <v>0</v>
      </c>
      <c r="W347" s="160">
        <f>SUMIF(P348:T348,1)</f>
        <v>1</v>
      </c>
      <c r="X347" s="160">
        <f>SUMIF(U348:V348,1)</f>
        <v>1</v>
      </c>
      <c r="Y347" s="159"/>
    </row>
    <row r="348" spans="1:25" x14ac:dyDescent="0.25">
      <c r="A348" s="44" t="s">
        <v>25</v>
      </c>
      <c r="B348" s="149">
        <f>$B$4</f>
        <v>7</v>
      </c>
      <c r="C348" s="139">
        <f>$C$4</f>
        <v>8</v>
      </c>
      <c r="D348" s="139">
        <f>$D$4</f>
        <v>28</v>
      </c>
      <c r="E348" s="139">
        <f>$E$4</f>
        <v>34</v>
      </c>
      <c r="F348" s="139">
        <f>$F$6</f>
        <v>35</v>
      </c>
      <c r="G348" s="139">
        <f>$G$4</f>
        <v>4</v>
      </c>
      <c r="H348" s="150">
        <f>$H$4</f>
        <v>10</v>
      </c>
      <c r="I348" s="8">
        <f>$I$346</f>
        <v>11</v>
      </c>
      <c r="J348" s="1">
        <f>$J$346</f>
        <v>23</v>
      </c>
      <c r="K348" s="1">
        <f t="shared" ref="K348:K353" si="435">$K$346</f>
        <v>37</v>
      </c>
      <c r="L348" s="1">
        <f t="shared" ref="L348:L353" si="436">$L$346</f>
        <v>38</v>
      </c>
      <c r="M348" s="1">
        <f t="shared" ref="M348:M353" si="437">$M$346</f>
        <v>44</v>
      </c>
      <c r="N348" s="1">
        <f t="shared" ref="N348:N353" si="438">$N$346</f>
        <v>4</v>
      </c>
      <c r="O348" s="126">
        <f t="shared" ref="O348:O353" si="439">$O$346</f>
        <v>8</v>
      </c>
      <c r="P348" s="8">
        <f>COUNTIF(I348:N348,7)</f>
        <v>0</v>
      </c>
      <c r="Q348" s="1">
        <f t="shared" ref="Q348" si="440">COUNTIF(I348:N348,8)</f>
        <v>0</v>
      </c>
      <c r="R348" s="1">
        <f>COUNTIF(I348:N348,28)</f>
        <v>0</v>
      </c>
      <c r="S348" s="1">
        <f>COUNTIF(I349:N349,38)</f>
        <v>1</v>
      </c>
      <c r="T348" s="1">
        <f>COUNTIF(I349:N349,40)</f>
        <v>0</v>
      </c>
      <c r="U348" s="1">
        <f t="shared" ref="U348:U349" si="441">COUNTIF(N348:O348,4)</f>
        <v>1</v>
      </c>
      <c r="V348" s="126">
        <f>COUNTIF(O348:P348,10)</f>
        <v>0</v>
      </c>
      <c r="W348" s="160">
        <f>SUMIF(P349:T349,1)</f>
        <v>0</v>
      </c>
      <c r="X348" s="160">
        <f>SUMIF(U349:V349,1)</f>
        <v>1</v>
      </c>
      <c r="Y348" s="159"/>
    </row>
    <row r="349" spans="1:25" x14ac:dyDescent="0.25">
      <c r="A349" s="44" t="s">
        <v>26</v>
      </c>
      <c r="B349" s="149">
        <f>$B$5</f>
        <v>1</v>
      </c>
      <c r="C349" s="139">
        <f>$C$5</f>
        <v>6</v>
      </c>
      <c r="D349" s="139">
        <f>$D$5</f>
        <v>19</v>
      </c>
      <c r="E349" s="139">
        <f>$E$5</f>
        <v>38</v>
      </c>
      <c r="F349" s="139">
        <f>$F$7</f>
        <v>37</v>
      </c>
      <c r="G349" s="139">
        <f>$G$5</f>
        <v>4</v>
      </c>
      <c r="H349" s="150">
        <f>$H$5</f>
        <v>5</v>
      </c>
      <c r="I349" s="8">
        <f>$I$346</f>
        <v>11</v>
      </c>
      <c r="J349" s="1">
        <f>$J$346</f>
        <v>23</v>
      </c>
      <c r="K349" s="1">
        <f t="shared" si="435"/>
        <v>37</v>
      </c>
      <c r="L349" s="1">
        <f t="shared" si="436"/>
        <v>38</v>
      </c>
      <c r="M349" s="1">
        <f t="shared" si="437"/>
        <v>44</v>
      </c>
      <c r="N349" s="1">
        <f t="shared" si="438"/>
        <v>4</v>
      </c>
      <c r="O349" s="126">
        <f t="shared" si="439"/>
        <v>8</v>
      </c>
      <c r="P349" s="8">
        <f>COUNTIF(I349:N349,1)</f>
        <v>0</v>
      </c>
      <c r="Q349" s="1">
        <f>COUNTIF(I349:N349,6)</f>
        <v>0</v>
      </c>
      <c r="R349" s="1">
        <f>COUNTIF(I349:N349,19)</f>
        <v>0</v>
      </c>
      <c r="S349" s="1">
        <f>COUNTIF(I350:N350,29)</f>
        <v>0</v>
      </c>
      <c r="T349" s="1">
        <f>COUNTIF(I350:N350,35)</f>
        <v>0</v>
      </c>
      <c r="U349" s="1">
        <f t="shared" si="441"/>
        <v>1</v>
      </c>
      <c r="V349" s="126">
        <f>COUNTIF(O349:P349,5)</f>
        <v>0</v>
      </c>
      <c r="W349" s="160">
        <f>SUMIF(P350:T350,1)</f>
        <v>1</v>
      </c>
      <c r="X349" s="160">
        <f>SUMIF(U350:V350,1)</f>
        <v>0</v>
      </c>
      <c r="Y349" s="159"/>
    </row>
    <row r="350" spans="1:25" x14ac:dyDescent="0.25">
      <c r="A350" s="44" t="s">
        <v>27</v>
      </c>
      <c r="B350" s="149">
        <f>$B$6</f>
        <v>10</v>
      </c>
      <c r="C350" s="139">
        <f>$C$6</f>
        <v>25</v>
      </c>
      <c r="D350" s="139">
        <f>$D$6</f>
        <v>26</v>
      </c>
      <c r="E350" s="139">
        <f>$E$6</f>
        <v>29</v>
      </c>
      <c r="F350" s="139" t="e">
        <f>#REF!</f>
        <v>#REF!</v>
      </c>
      <c r="G350" s="139">
        <f>$G$6</f>
        <v>6</v>
      </c>
      <c r="H350" s="150">
        <f>$H$6</f>
        <v>9</v>
      </c>
      <c r="I350" s="8">
        <f>$I$346</f>
        <v>11</v>
      </c>
      <c r="J350" s="1">
        <f>$J$346</f>
        <v>23</v>
      </c>
      <c r="K350" s="1">
        <f t="shared" si="435"/>
        <v>37</v>
      </c>
      <c r="L350" s="1">
        <f t="shared" si="436"/>
        <v>38</v>
      </c>
      <c r="M350" s="1">
        <f t="shared" si="437"/>
        <v>44</v>
      </c>
      <c r="N350" s="1">
        <f t="shared" si="438"/>
        <v>4</v>
      </c>
      <c r="O350" s="126">
        <f t="shared" si="439"/>
        <v>8</v>
      </c>
      <c r="P350" s="8">
        <f>COUNTIF(I350:N350,10)</f>
        <v>0</v>
      </c>
      <c r="Q350" s="1">
        <f>COUNTIF(I350:N350,25)</f>
        <v>0</v>
      </c>
      <c r="R350" s="1">
        <f>COUNTIF(I350:N350,26)</f>
        <v>0</v>
      </c>
      <c r="S350" s="1">
        <f>COUNTIF(I351:N351,36)</f>
        <v>0</v>
      </c>
      <c r="T350" s="1">
        <f>COUNTIF(I351:N351,37)</f>
        <v>1</v>
      </c>
      <c r="U350" s="1">
        <f>COUNTIF(N350:O350,6)</f>
        <v>0</v>
      </c>
      <c r="V350" s="126">
        <f>COUNTIF(O350:P350,9)</f>
        <v>0</v>
      </c>
      <c r="W350" s="160">
        <f>SUMIF(P351:T351,1)</f>
        <v>0</v>
      </c>
      <c r="X350" s="160">
        <f>SUMIF(U351:V351,1)</f>
        <v>0</v>
      </c>
      <c r="Y350" s="159"/>
    </row>
    <row r="351" spans="1:25" ht="15.75" thickBot="1" x14ac:dyDescent="0.3">
      <c r="A351" s="44" t="s">
        <v>28</v>
      </c>
      <c r="B351" s="149">
        <f>$B$7</f>
        <v>8</v>
      </c>
      <c r="C351" s="139">
        <f>$C$7</f>
        <v>33</v>
      </c>
      <c r="D351" s="139">
        <f>$D$7</f>
        <v>35</v>
      </c>
      <c r="E351" s="139">
        <f>$E$7</f>
        <v>36</v>
      </c>
      <c r="F351" s="152" t="e">
        <f>#REF!</f>
        <v>#REF!</v>
      </c>
      <c r="G351" s="139">
        <f>$G$7</f>
        <v>3</v>
      </c>
      <c r="H351" s="150">
        <f>$H$7</f>
        <v>7</v>
      </c>
      <c r="I351" s="8">
        <f>$I$346</f>
        <v>11</v>
      </c>
      <c r="J351" s="1">
        <f>$J$346</f>
        <v>23</v>
      </c>
      <c r="K351" s="1">
        <f t="shared" si="435"/>
        <v>37</v>
      </c>
      <c r="L351" s="1">
        <f t="shared" si="436"/>
        <v>38</v>
      </c>
      <c r="M351" s="1">
        <f t="shared" si="437"/>
        <v>44</v>
      </c>
      <c r="N351" s="1">
        <f t="shared" si="438"/>
        <v>4</v>
      </c>
      <c r="O351" s="126">
        <f t="shared" si="439"/>
        <v>8</v>
      </c>
      <c r="P351" s="8">
        <f>COUNTIF(I351:N351,8)</f>
        <v>0</v>
      </c>
      <c r="Q351" s="1">
        <f>COUNTIF(I351:N351,33)</f>
        <v>0</v>
      </c>
      <c r="R351" s="1">
        <f>COUNTIF(I351:N351,35)</f>
        <v>0</v>
      </c>
      <c r="S351" s="1">
        <v>0</v>
      </c>
      <c r="T351" s="1">
        <v>0</v>
      </c>
      <c r="U351" s="1">
        <f>COUNTIF(N351:O351,3)</f>
        <v>0</v>
      </c>
      <c r="V351" s="126">
        <f>COUNTIF(O351:P351,7)</f>
        <v>0</v>
      </c>
      <c r="W351" s="160">
        <f>SUMIF(P352:T352,1)</f>
        <v>0</v>
      </c>
      <c r="X351" s="160">
        <f>SUMIF(U352:V352,1)</f>
        <v>0</v>
      </c>
      <c r="Y351" s="159"/>
    </row>
    <row r="352" spans="1:25" ht="15.75" thickBot="1" x14ac:dyDescent="0.3">
      <c r="A352" s="44" t="s">
        <v>29</v>
      </c>
      <c r="B352" s="149" t="e">
        <f>#REF!</f>
        <v>#REF!</v>
      </c>
      <c r="C352" s="139" t="e">
        <f>#REF!</f>
        <v>#REF!</v>
      </c>
      <c r="D352" s="139" t="e">
        <f>#REF!</f>
        <v>#REF!</v>
      </c>
      <c r="E352" s="139" t="e">
        <f>#REF!</f>
        <v>#REF!</v>
      </c>
      <c r="F352" s="226"/>
      <c r="G352" s="139" t="e">
        <f>#REF!</f>
        <v>#REF!</v>
      </c>
      <c r="H352" s="150" t="e">
        <f>#REF!</f>
        <v>#REF!</v>
      </c>
      <c r="I352" s="8">
        <f>$I$346</f>
        <v>11</v>
      </c>
      <c r="J352" s="1">
        <f>$J$346</f>
        <v>23</v>
      </c>
      <c r="K352" s="1">
        <f t="shared" si="435"/>
        <v>37</v>
      </c>
      <c r="L352" s="1">
        <f t="shared" si="436"/>
        <v>38</v>
      </c>
      <c r="M352" s="1">
        <f t="shared" si="437"/>
        <v>44</v>
      </c>
      <c r="N352" s="1">
        <f t="shared" si="438"/>
        <v>4</v>
      </c>
      <c r="O352" s="126">
        <f t="shared" si="439"/>
        <v>8</v>
      </c>
      <c r="P352" s="8">
        <v>0</v>
      </c>
      <c r="Q352" s="1">
        <v>0</v>
      </c>
      <c r="R352" s="1">
        <v>0</v>
      </c>
      <c r="S352" s="143">
        <v>0</v>
      </c>
      <c r="T352" s="143">
        <v>0</v>
      </c>
      <c r="U352" s="1">
        <v>0</v>
      </c>
      <c r="V352" s="126">
        <v>0</v>
      </c>
      <c r="W352" s="164">
        <f>SUMIF(P353:T353,1)</f>
        <v>0</v>
      </c>
      <c r="X352" s="164">
        <f>SUMIF(U353:V353,1)</f>
        <v>0</v>
      </c>
      <c r="Y352" s="159"/>
    </row>
    <row r="353" spans="1:25" ht="15.75" thickBot="1" x14ac:dyDescent="0.3">
      <c r="A353" s="44" t="s">
        <v>30</v>
      </c>
      <c r="B353" s="151" t="e">
        <f>#REF!</f>
        <v>#REF!</v>
      </c>
      <c r="C353" s="152" t="e">
        <f>#REF!</f>
        <v>#REF!</v>
      </c>
      <c r="D353" s="152" t="e">
        <f>#REF!</f>
        <v>#REF!</v>
      </c>
      <c r="E353" s="152" t="e">
        <f>#REF!</f>
        <v>#REF!</v>
      </c>
      <c r="F353" s="147">
        <f>$F$2</f>
        <v>22</v>
      </c>
      <c r="G353" s="152" t="e">
        <f>#REF!</f>
        <v>#REF!</v>
      </c>
      <c r="H353" s="153" t="e">
        <f>#REF!</f>
        <v>#REF!</v>
      </c>
      <c r="I353" s="137">
        <f>$I$346</f>
        <v>11</v>
      </c>
      <c r="J353" s="143">
        <f>$J$346</f>
        <v>23</v>
      </c>
      <c r="K353" s="143">
        <f t="shared" si="435"/>
        <v>37</v>
      </c>
      <c r="L353" s="143">
        <f t="shared" si="436"/>
        <v>38</v>
      </c>
      <c r="M353" s="143">
        <f t="shared" si="437"/>
        <v>44</v>
      </c>
      <c r="N353" s="143">
        <f t="shared" si="438"/>
        <v>4</v>
      </c>
      <c r="O353" s="144">
        <f t="shared" si="439"/>
        <v>8</v>
      </c>
      <c r="P353" s="137">
        <v>0</v>
      </c>
      <c r="Q353" s="143">
        <v>0</v>
      </c>
      <c r="R353" s="143">
        <v>0</v>
      </c>
      <c r="S353" s="226"/>
      <c r="T353" s="226"/>
      <c r="U353" s="143">
        <v>0</v>
      </c>
      <c r="V353" s="144">
        <v>0</v>
      </c>
      <c r="W353" s="71" t="s">
        <v>9</v>
      </c>
      <c r="X353" s="162" t="s">
        <v>3</v>
      </c>
      <c r="Y353" s="159"/>
    </row>
    <row r="354" spans="1:25" ht="15.75" thickBot="1" x14ac:dyDescent="0.3">
      <c r="A354" s="82">
        <v>44505</v>
      </c>
      <c r="B354" s="250" t="s">
        <v>0</v>
      </c>
      <c r="C354" s="226"/>
      <c r="D354" s="226"/>
      <c r="E354" s="226"/>
      <c r="F354" s="139">
        <f>$F$3</f>
        <v>50</v>
      </c>
      <c r="G354" s="226"/>
      <c r="H354" s="251"/>
      <c r="I354" s="361" t="s">
        <v>1</v>
      </c>
      <c r="J354" s="340"/>
      <c r="K354" s="340"/>
      <c r="L354" s="340"/>
      <c r="M354" s="340"/>
      <c r="N354" s="340"/>
      <c r="O354" s="346"/>
      <c r="P354" s="250" t="s">
        <v>2</v>
      </c>
      <c r="Q354" s="226"/>
      <c r="R354" s="226"/>
      <c r="S354" s="141">
        <f>COUNTIF(I355:N355,20)</f>
        <v>0</v>
      </c>
      <c r="T354" s="141">
        <f>COUNTIF(I355:N355,22)</f>
        <v>0</v>
      </c>
      <c r="U354" s="226"/>
      <c r="V354" s="226"/>
      <c r="W354" s="160">
        <f>SUMIF(P355:T355,1)</f>
        <v>1</v>
      </c>
      <c r="X354" s="160">
        <f>SUMIF(U355:V355,1)</f>
        <v>0</v>
      </c>
      <c r="Y354" s="159"/>
    </row>
    <row r="355" spans="1:25" x14ac:dyDescent="0.25">
      <c r="A355" s="44" t="s">
        <v>23</v>
      </c>
      <c r="B355" s="146">
        <f>$B$2</f>
        <v>3</v>
      </c>
      <c r="C355" s="147">
        <f>$C$2</f>
        <v>6</v>
      </c>
      <c r="D355" s="147">
        <f>$D$2</f>
        <v>15</v>
      </c>
      <c r="E355" s="147">
        <f>$E$2</f>
        <v>20</v>
      </c>
      <c r="F355" s="139">
        <f>$F$4</f>
        <v>39</v>
      </c>
      <c r="G355" s="147">
        <f>$G$2</f>
        <v>4</v>
      </c>
      <c r="H355" s="148">
        <f>$H$2</f>
        <v>8</v>
      </c>
      <c r="I355" s="42">
        <v>6</v>
      </c>
      <c r="J355" s="50">
        <v>13</v>
      </c>
      <c r="K355" s="50">
        <v>25</v>
      </c>
      <c r="L355" s="50">
        <v>31</v>
      </c>
      <c r="M355" s="50">
        <v>49</v>
      </c>
      <c r="N355" s="50">
        <v>2</v>
      </c>
      <c r="O355" s="51">
        <v>7</v>
      </c>
      <c r="P355" s="136">
        <f>COUNTIF(I355:N355,3)</f>
        <v>0</v>
      </c>
      <c r="Q355" s="141">
        <f>COUNTIF(I355:N355,6)</f>
        <v>1</v>
      </c>
      <c r="R355" s="141">
        <f>COUNTIF(I355:N355,15)</f>
        <v>0</v>
      </c>
      <c r="S355" s="1">
        <f>COUNTIF(I356:N356,33)</f>
        <v>0</v>
      </c>
      <c r="T355" s="1">
        <f>COUNTIF(I356:N356,50)</f>
        <v>0</v>
      </c>
      <c r="U355" s="141">
        <f>COUNTIF(N355:O355,4)</f>
        <v>0</v>
      </c>
      <c r="V355" s="142">
        <f>COUNTIF(O355:P355,8)</f>
        <v>0</v>
      </c>
      <c r="W355" s="160">
        <f>SUMIF(P356:T356,1)</f>
        <v>0</v>
      </c>
      <c r="X355" s="160">
        <f>SUMIF(U356:V356,1)</f>
        <v>0</v>
      </c>
      <c r="Y355" s="159"/>
    </row>
    <row r="356" spans="1:25" x14ac:dyDescent="0.25">
      <c r="A356" s="44" t="s">
        <v>24</v>
      </c>
      <c r="B356" s="149">
        <f>$B$3</f>
        <v>15</v>
      </c>
      <c r="C356" s="139">
        <f>$C$3</f>
        <v>17</v>
      </c>
      <c r="D356" s="139">
        <f>$D$3</f>
        <v>27</v>
      </c>
      <c r="E356" s="139">
        <f>$E$3</f>
        <v>33</v>
      </c>
      <c r="F356" s="139">
        <f>$F$5</f>
        <v>40</v>
      </c>
      <c r="G356" s="139">
        <f>$G$3</f>
        <v>1</v>
      </c>
      <c r="H356" s="150">
        <f>$H$3</f>
        <v>2</v>
      </c>
      <c r="I356" s="8">
        <f>$I$355</f>
        <v>6</v>
      </c>
      <c r="J356" s="1">
        <f>$J$355</f>
        <v>13</v>
      </c>
      <c r="K356" s="1">
        <f>$K$355</f>
        <v>25</v>
      </c>
      <c r="L356" s="1">
        <f>$L$355</f>
        <v>31</v>
      </c>
      <c r="M356" s="1">
        <f>$M$355</f>
        <v>49</v>
      </c>
      <c r="N356" s="1">
        <f>$N$355</f>
        <v>2</v>
      </c>
      <c r="O356" s="126">
        <f>$O$355</f>
        <v>7</v>
      </c>
      <c r="P356" s="8">
        <f>COUNTIF(I356:N356,15)</f>
        <v>0</v>
      </c>
      <c r="Q356" s="1">
        <f>COUNTIF(I356:N356,17)</f>
        <v>0</v>
      </c>
      <c r="R356" s="1">
        <f>COUNTIF(I356:N356,27)</f>
        <v>0</v>
      </c>
      <c r="S356" s="1">
        <f>COUNTIF(I357:N357,34)</f>
        <v>0</v>
      </c>
      <c r="T356" s="1">
        <f>COUNTIF(I357:N357,39)</f>
        <v>0</v>
      </c>
      <c r="U356" s="1">
        <f>COUNTIF(N356:O356,1)</f>
        <v>0</v>
      </c>
      <c r="V356" s="126">
        <f>COUNTIF(O356:P356,2)</f>
        <v>0</v>
      </c>
      <c r="W356" s="160">
        <f>SUMIF(P357:T357,1)</f>
        <v>0</v>
      </c>
      <c r="X356" s="160">
        <f>SUMIF(U357:V357,1)</f>
        <v>0</v>
      </c>
      <c r="Y356" s="159"/>
    </row>
    <row r="357" spans="1:25" x14ac:dyDescent="0.25">
      <c r="A357" s="44" t="s">
        <v>25</v>
      </c>
      <c r="B357" s="149">
        <f>$B$4</f>
        <v>7</v>
      </c>
      <c r="C357" s="139">
        <f>$C$4</f>
        <v>8</v>
      </c>
      <c r="D357" s="139">
        <f>$D$4</f>
        <v>28</v>
      </c>
      <c r="E357" s="139">
        <f>$E$4</f>
        <v>34</v>
      </c>
      <c r="F357" s="139">
        <f>$F$6</f>
        <v>35</v>
      </c>
      <c r="G357" s="139">
        <f>$G$4</f>
        <v>4</v>
      </c>
      <c r="H357" s="150">
        <f>$H$4</f>
        <v>10</v>
      </c>
      <c r="I357" s="8">
        <f>$I$355</f>
        <v>6</v>
      </c>
      <c r="J357" s="1">
        <f>$J$355</f>
        <v>13</v>
      </c>
      <c r="K357" s="1">
        <f t="shared" ref="K357:K362" si="442">$K$355</f>
        <v>25</v>
      </c>
      <c r="L357" s="1">
        <f t="shared" ref="L357:L362" si="443">$L$355</f>
        <v>31</v>
      </c>
      <c r="M357" s="1">
        <f t="shared" ref="M357:M362" si="444">$M$355</f>
        <v>49</v>
      </c>
      <c r="N357" s="1">
        <f t="shared" ref="N357:N362" si="445">$N$355</f>
        <v>2</v>
      </c>
      <c r="O357" s="126">
        <f t="shared" ref="O357:O362" si="446">$O$355</f>
        <v>7</v>
      </c>
      <c r="P357" s="8">
        <f>COUNTIF(I357:N357,7)</f>
        <v>0</v>
      </c>
      <c r="Q357" s="1">
        <f t="shared" ref="Q357" si="447">COUNTIF(I357:N357,8)</f>
        <v>0</v>
      </c>
      <c r="R357" s="1">
        <f>COUNTIF(I357:N357,28)</f>
        <v>0</v>
      </c>
      <c r="S357" s="1">
        <f>COUNTIF(I358:N358,38)</f>
        <v>0</v>
      </c>
      <c r="T357" s="1">
        <f>COUNTIF(I358:N358,40)</f>
        <v>0</v>
      </c>
      <c r="U357" s="1">
        <f t="shared" ref="U357:U358" si="448">COUNTIF(N357:O357,4)</f>
        <v>0</v>
      </c>
      <c r="V357" s="126">
        <f>COUNTIF(O357:P357,10)</f>
        <v>0</v>
      </c>
      <c r="W357" s="160">
        <f>SUMIF(P358:T358,1)</f>
        <v>1</v>
      </c>
      <c r="X357" s="160">
        <f>SUMIF(U358:V358,1)</f>
        <v>0</v>
      </c>
      <c r="Y357" s="159"/>
    </row>
    <row r="358" spans="1:25" x14ac:dyDescent="0.25">
      <c r="A358" s="44" t="s">
        <v>26</v>
      </c>
      <c r="B358" s="149">
        <f>$B$5</f>
        <v>1</v>
      </c>
      <c r="C358" s="139">
        <f>$C$5</f>
        <v>6</v>
      </c>
      <c r="D358" s="139">
        <f>$D$5</f>
        <v>19</v>
      </c>
      <c r="E358" s="139">
        <f>$E$5</f>
        <v>38</v>
      </c>
      <c r="F358" s="139">
        <f>$F$7</f>
        <v>37</v>
      </c>
      <c r="G358" s="139">
        <f>$G$5</f>
        <v>4</v>
      </c>
      <c r="H358" s="150">
        <f>$H$5</f>
        <v>5</v>
      </c>
      <c r="I358" s="8">
        <f>$I$355</f>
        <v>6</v>
      </c>
      <c r="J358" s="1">
        <f>$J$355</f>
        <v>13</v>
      </c>
      <c r="K358" s="1">
        <f t="shared" si="442"/>
        <v>25</v>
      </c>
      <c r="L358" s="1">
        <f t="shared" si="443"/>
        <v>31</v>
      </c>
      <c r="M358" s="1">
        <f t="shared" si="444"/>
        <v>49</v>
      </c>
      <c r="N358" s="1">
        <f t="shared" si="445"/>
        <v>2</v>
      </c>
      <c r="O358" s="126">
        <f t="shared" si="446"/>
        <v>7</v>
      </c>
      <c r="P358" s="8">
        <f>COUNTIF(I358:N358,1)</f>
        <v>0</v>
      </c>
      <c r="Q358" s="1">
        <f>COUNTIF(I358:N358,6)</f>
        <v>1</v>
      </c>
      <c r="R358" s="1">
        <f>COUNTIF(I358:N358,19)</f>
        <v>0</v>
      </c>
      <c r="S358" s="1">
        <f>COUNTIF(I359:N359,29)</f>
        <v>0</v>
      </c>
      <c r="T358" s="1">
        <f>COUNTIF(I359:N359,35)</f>
        <v>0</v>
      </c>
      <c r="U358" s="1">
        <f t="shared" si="448"/>
        <v>0</v>
      </c>
      <c r="V358" s="126">
        <f>COUNTIF(O358:P358,5)</f>
        <v>0</v>
      </c>
      <c r="W358" s="160">
        <f>SUMIF(P359:T359,1)</f>
        <v>1</v>
      </c>
      <c r="X358" s="160">
        <f>SUMIF(U359:V359,1)</f>
        <v>0</v>
      </c>
      <c r="Y358" s="159"/>
    </row>
    <row r="359" spans="1:25" x14ac:dyDescent="0.25">
      <c r="A359" s="44" t="s">
        <v>27</v>
      </c>
      <c r="B359" s="149">
        <f>$B$6</f>
        <v>10</v>
      </c>
      <c r="C359" s="139">
        <f>$C$6</f>
        <v>25</v>
      </c>
      <c r="D359" s="139">
        <f>$D$6</f>
        <v>26</v>
      </c>
      <c r="E359" s="139">
        <f>$E$6</f>
        <v>29</v>
      </c>
      <c r="F359" s="139" t="e">
        <f>#REF!</f>
        <v>#REF!</v>
      </c>
      <c r="G359" s="139">
        <f>$G$6</f>
        <v>6</v>
      </c>
      <c r="H359" s="150">
        <f>$H$6</f>
        <v>9</v>
      </c>
      <c r="I359" s="8">
        <f>$I$355</f>
        <v>6</v>
      </c>
      <c r="J359" s="1">
        <f>$J$355</f>
        <v>13</v>
      </c>
      <c r="K359" s="1">
        <f t="shared" si="442"/>
        <v>25</v>
      </c>
      <c r="L359" s="1">
        <f t="shared" si="443"/>
        <v>31</v>
      </c>
      <c r="M359" s="1">
        <f t="shared" si="444"/>
        <v>49</v>
      </c>
      <c r="N359" s="1">
        <f t="shared" si="445"/>
        <v>2</v>
      </c>
      <c r="O359" s="126">
        <f t="shared" si="446"/>
        <v>7</v>
      </c>
      <c r="P359" s="8">
        <f>COUNTIF(I359:N359,10)</f>
        <v>0</v>
      </c>
      <c r="Q359" s="1">
        <f>COUNTIF(I359:N359,25)</f>
        <v>1</v>
      </c>
      <c r="R359" s="1">
        <f>COUNTIF(I359:N359,26)</f>
        <v>0</v>
      </c>
      <c r="S359" s="1">
        <f>COUNTIF(I360:N360,36)</f>
        <v>0</v>
      </c>
      <c r="T359" s="1">
        <f>COUNTIF(I360:N360,37)</f>
        <v>0</v>
      </c>
      <c r="U359" s="1">
        <f>COUNTIF(N359:O359,6)</f>
        <v>0</v>
      </c>
      <c r="V359" s="126">
        <f>COUNTIF(O359:P359,9)</f>
        <v>0</v>
      </c>
      <c r="W359" s="160">
        <f>SUMIF(P360:T360,1)</f>
        <v>0</v>
      </c>
      <c r="X359" s="160">
        <f>SUMIF(U360:V360,1)</f>
        <v>1</v>
      </c>
      <c r="Y359" s="159"/>
    </row>
    <row r="360" spans="1:25" ht="15.75" thickBot="1" x14ac:dyDescent="0.3">
      <c r="A360" s="44" t="s">
        <v>28</v>
      </c>
      <c r="B360" s="149">
        <f>$B$7</f>
        <v>8</v>
      </c>
      <c r="C360" s="139">
        <f>$C$7</f>
        <v>33</v>
      </c>
      <c r="D360" s="139">
        <f>$D$7</f>
        <v>35</v>
      </c>
      <c r="E360" s="139">
        <f>$E$7</f>
        <v>36</v>
      </c>
      <c r="F360" s="152" t="e">
        <f>#REF!</f>
        <v>#REF!</v>
      </c>
      <c r="G360" s="139">
        <f>$G$7</f>
        <v>3</v>
      </c>
      <c r="H360" s="150">
        <f>$H$7</f>
        <v>7</v>
      </c>
      <c r="I360" s="8">
        <f>$I$355</f>
        <v>6</v>
      </c>
      <c r="J360" s="1">
        <f>$J$355</f>
        <v>13</v>
      </c>
      <c r="K360" s="1">
        <f t="shared" si="442"/>
        <v>25</v>
      </c>
      <c r="L360" s="1">
        <f t="shared" si="443"/>
        <v>31</v>
      </c>
      <c r="M360" s="1">
        <f t="shared" si="444"/>
        <v>49</v>
      </c>
      <c r="N360" s="1">
        <f t="shared" si="445"/>
        <v>2</v>
      </c>
      <c r="O360" s="126">
        <f t="shared" si="446"/>
        <v>7</v>
      </c>
      <c r="P360" s="8">
        <f>COUNTIF(I360:N360,8)</f>
        <v>0</v>
      </c>
      <c r="Q360" s="1">
        <f>COUNTIF(I360:N360,33)</f>
        <v>0</v>
      </c>
      <c r="R360" s="1">
        <f>COUNTIF(I360:N360,35)</f>
        <v>0</v>
      </c>
      <c r="S360" s="1">
        <v>0</v>
      </c>
      <c r="T360" s="1">
        <v>0</v>
      </c>
      <c r="U360" s="1">
        <f>COUNTIF(N360:O360,3)</f>
        <v>0</v>
      </c>
      <c r="V360" s="126">
        <f>COUNTIF(O360:P360,7)</f>
        <v>1</v>
      </c>
      <c r="W360" s="160">
        <f>SUMIF(P361:T361,1)</f>
        <v>0</v>
      </c>
      <c r="X360" s="160">
        <f>SUMIF(U361:V361,1)</f>
        <v>0</v>
      </c>
      <c r="Y360" s="159"/>
    </row>
    <row r="361" spans="1:25" ht="15.75" thickBot="1" x14ac:dyDescent="0.3">
      <c r="A361" s="44" t="s">
        <v>29</v>
      </c>
      <c r="B361" s="149" t="e">
        <f>#REF!</f>
        <v>#REF!</v>
      </c>
      <c r="C361" s="139" t="e">
        <f>#REF!</f>
        <v>#REF!</v>
      </c>
      <c r="D361" s="139" t="e">
        <f>#REF!</f>
        <v>#REF!</v>
      </c>
      <c r="E361" s="139" t="e">
        <f>#REF!</f>
        <v>#REF!</v>
      </c>
      <c r="F361" s="226"/>
      <c r="G361" s="139" t="e">
        <f>#REF!</f>
        <v>#REF!</v>
      </c>
      <c r="H361" s="150" t="e">
        <f>#REF!</f>
        <v>#REF!</v>
      </c>
      <c r="I361" s="8">
        <f>$I$355</f>
        <v>6</v>
      </c>
      <c r="J361" s="1">
        <f>$J$355</f>
        <v>13</v>
      </c>
      <c r="K361" s="1">
        <f t="shared" si="442"/>
        <v>25</v>
      </c>
      <c r="L361" s="1">
        <f t="shared" si="443"/>
        <v>31</v>
      </c>
      <c r="M361" s="1">
        <f t="shared" si="444"/>
        <v>49</v>
      </c>
      <c r="N361" s="1">
        <f t="shared" si="445"/>
        <v>2</v>
      </c>
      <c r="O361" s="126">
        <f t="shared" si="446"/>
        <v>7</v>
      </c>
      <c r="P361" s="8">
        <v>0</v>
      </c>
      <c r="Q361" s="1">
        <v>0</v>
      </c>
      <c r="R361" s="1">
        <v>0</v>
      </c>
      <c r="S361" s="143">
        <v>0</v>
      </c>
      <c r="T361" s="143">
        <v>0</v>
      </c>
      <c r="U361" s="1">
        <v>0</v>
      </c>
      <c r="V361" s="126">
        <v>0</v>
      </c>
      <c r="W361" s="161">
        <f>SUMIF(P362:T362,1)</f>
        <v>0</v>
      </c>
      <c r="X361" s="161">
        <f>SUMIF(U362:V362,1)</f>
        <v>0</v>
      </c>
      <c r="Y361" s="159"/>
    </row>
    <row r="362" spans="1:25" ht="15.75" thickBot="1" x14ac:dyDescent="0.3">
      <c r="A362" s="44" t="s">
        <v>30</v>
      </c>
      <c r="B362" s="151" t="e">
        <f>#REF!</f>
        <v>#REF!</v>
      </c>
      <c r="C362" s="152" t="e">
        <f>#REF!</f>
        <v>#REF!</v>
      </c>
      <c r="D362" s="152" t="e">
        <f>#REF!</f>
        <v>#REF!</v>
      </c>
      <c r="E362" s="152" t="e">
        <f>#REF!</f>
        <v>#REF!</v>
      </c>
      <c r="F362" s="147">
        <f>$F$2</f>
        <v>22</v>
      </c>
      <c r="G362" s="152" t="e">
        <f>#REF!</f>
        <v>#REF!</v>
      </c>
      <c r="H362" s="153" t="e">
        <f>#REF!</f>
        <v>#REF!</v>
      </c>
      <c r="I362" s="137">
        <f>$I$355</f>
        <v>6</v>
      </c>
      <c r="J362" s="143">
        <f>$J$355</f>
        <v>13</v>
      </c>
      <c r="K362" s="143">
        <f t="shared" si="442"/>
        <v>25</v>
      </c>
      <c r="L362" s="143">
        <f t="shared" si="443"/>
        <v>31</v>
      </c>
      <c r="M362" s="143">
        <f t="shared" si="444"/>
        <v>49</v>
      </c>
      <c r="N362" s="143">
        <f t="shared" si="445"/>
        <v>2</v>
      </c>
      <c r="O362" s="144">
        <f t="shared" si="446"/>
        <v>7</v>
      </c>
      <c r="P362" s="137">
        <v>0</v>
      </c>
      <c r="Q362" s="143">
        <v>0</v>
      </c>
      <c r="R362" s="143">
        <v>0</v>
      </c>
      <c r="S362" s="226"/>
      <c r="T362" s="226"/>
      <c r="U362" s="143">
        <v>0</v>
      </c>
      <c r="V362" s="144">
        <v>0</v>
      </c>
      <c r="W362" s="71" t="s">
        <v>9</v>
      </c>
      <c r="X362" s="162" t="s">
        <v>3</v>
      </c>
      <c r="Y362" s="159"/>
    </row>
    <row r="363" spans="1:25" ht="15.75" thickBot="1" x14ac:dyDescent="0.3">
      <c r="A363" s="82">
        <v>44512</v>
      </c>
      <c r="B363" s="250" t="s">
        <v>0</v>
      </c>
      <c r="C363" s="226"/>
      <c r="D363" s="226"/>
      <c r="E363" s="226"/>
      <c r="F363" s="139">
        <f>$F$3</f>
        <v>50</v>
      </c>
      <c r="G363" s="226"/>
      <c r="H363" s="251"/>
      <c r="I363" s="361" t="s">
        <v>1</v>
      </c>
      <c r="J363" s="340"/>
      <c r="K363" s="340"/>
      <c r="L363" s="340"/>
      <c r="M363" s="340"/>
      <c r="N363" s="340"/>
      <c r="O363" s="346"/>
      <c r="P363" s="250" t="s">
        <v>2</v>
      </c>
      <c r="Q363" s="226"/>
      <c r="R363" s="226"/>
      <c r="S363" s="141">
        <f>COUNTIF(I364:N364,20)</f>
        <v>0</v>
      </c>
      <c r="T363" s="141">
        <f>COUNTIF(I364:N364,22)</f>
        <v>0</v>
      </c>
      <c r="U363" s="226"/>
      <c r="V363" s="226"/>
      <c r="W363" s="160">
        <f>SUMIF(P364:T364,1)</f>
        <v>0</v>
      </c>
      <c r="X363" s="160">
        <f>SUMIF(U364:V364,1)</f>
        <v>0</v>
      </c>
      <c r="Y363" s="159"/>
    </row>
    <row r="364" spans="1:25" x14ac:dyDescent="0.25">
      <c r="A364" s="44" t="s">
        <v>23</v>
      </c>
      <c r="B364" s="146">
        <f>$B$2</f>
        <v>3</v>
      </c>
      <c r="C364" s="147">
        <f>$C$2</f>
        <v>6</v>
      </c>
      <c r="D364" s="147">
        <f>$D$2</f>
        <v>15</v>
      </c>
      <c r="E364" s="147">
        <f>$E$2</f>
        <v>20</v>
      </c>
      <c r="F364" s="139">
        <f>$F$4</f>
        <v>39</v>
      </c>
      <c r="G364" s="147">
        <f>$G$2</f>
        <v>4</v>
      </c>
      <c r="H364" s="148">
        <f>$H$2</f>
        <v>8</v>
      </c>
      <c r="I364" s="42"/>
      <c r="J364" s="50"/>
      <c r="K364" s="50"/>
      <c r="L364" s="50"/>
      <c r="M364" s="50"/>
      <c r="N364" s="50"/>
      <c r="O364" s="51"/>
      <c r="P364" s="136">
        <f>COUNTIF(I364:N364,3)</f>
        <v>0</v>
      </c>
      <c r="Q364" s="141">
        <f>COUNTIF(I364:N364,6)</f>
        <v>0</v>
      </c>
      <c r="R364" s="141">
        <f>COUNTIF(I364:N364,15)</f>
        <v>0</v>
      </c>
      <c r="S364" s="1">
        <f>COUNTIF(I365:N365,33)</f>
        <v>0</v>
      </c>
      <c r="T364" s="1">
        <f>COUNTIF(I365:N365,50)</f>
        <v>0</v>
      </c>
      <c r="U364" s="141">
        <f>COUNTIF(N364:O364,4)</f>
        <v>0</v>
      </c>
      <c r="V364" s="142">
        <f>COUNTIF(O364:P364,8)</f>
        <v>0</v>
      </c>
      <c r="W364" s="160">
        <f>SUMIF(P365:T365,1)</f>
        <v>0</v>
      </c>
      <c r="X364" s="160">
        <f>SUMIF(U365:V365,1)</f>
        <v>0</v>
      </c>
      <c r="Y364" s="159"/>
    </row>
    <row r="365" spans="1:25" x14ac:dyDescent="0.25">
      <c r="A365" s="44" t="s">
        <v>24</v>
      </c>
      <c r="B365" s="149">
        <f>$B$3</f>
        <v>15</v>
      </c>
      <c r="C365" s="139">
        <f>$C$3</f>
        <v>17</v>
      </c>
      <c r="D365" s="139">
        <f>$D$3</f>
        <v>27</v>
      </c>
      <c r="E365" s="139">
        <f>$E$3</f>
        <v>33</v>
      </c>
      <c r="F365" s="139">
        <f>$F$5</f>
        <v>40</v>
      </c>
      <c r="G365" s="139">
        <f>$G$3</f>
        <v>1</v>
      </c>
      <c r="H365" s="150">
        <f>$H$3</f>
        <v>2</v>
      </c>
      <c r="I365" s="8">
        <f>$I$364</f>
        <v>0</v>
      </c>
      <c r="J365" s="1">
        <f>$J$364</f>
        <v>0</v>
      </c>
      <c r="K365" s="1">
        <f>$K$364</f>
        <v>0</v>
      </c>
      <c r="L365" s="1">
        <f>$L$364</f>
        <v>0</v>
      </c>
      <c r="M365" s="1">
        <f>$M$364</f>
        <v>0</v>
      </c>
      <c r="N365" s="1">
        <f>$N$364</f>
        <v>0</v>
      </c>
      <c r="O365" s="126">
        <f>$O$364</f>
        <v>0</v>
      </c>
      <c r="P365" s="8">
        <f>COUNTIF(I365:N365,15)</f>
        <v>0</v>
      </c>
      <c r="Q365" s="1">
        <f>COUNTIF(I365:N365,17)</f>
        <v>0</v>
      </c>
      <c r="R365" s="1">
        <f>COUNTIF(I365:N365,27)</f>
        <v>0</v>
      </c>
      <c r="S365" s="1">
        <f>COUNTIF(I366:N366,34)</f>
        <v>0</v>
      </c>
      <c r="T365" s="1">
        <f>COUNTIF(I366:N366,39)</f>
        <v>0</v>
      </c>
      <c r="U365" s="1">
        <f>COUNTIF(N365:O365,1)</f>
        <v>0</v>
      </c>
      <c r="V365" s="126">
        <f>COUNTIF(O365:P365,2)</f>
        <v>0</v>
      </c>
      <c r="W365" s="160">
        <f>SUMIF(P366:T366,1)</f>
        <v>0</v>
      </c>
      <c r="X365" s="160">
        <f>SUMIF(U366:V366,1)</f>
        <v>0</v>
      </c>
      <c r="Y365" s="159"/>
    </row>
    <row r="366" spans="1:25" x14ac:dyDescent="0.25">
      <c r="A366" s="44" t="s">
        <v>25</v>
      </c>
      <c r="B366" s="149">
        <f>$B$4</f>
        <v>7</v>
      </c>
      <c r="C366" s="139">
        <f>$C$4</f>
        <v>8</v>
      </c>
      <c r="D366" s="139">
        <f>$D$4</f>
        <v>28</v>
      </c>
      <c r="E366" s="139">
        <f>$E$4</f>
        <v>34</v>
      </c>
      <c r="F366" s="139">
        <f>$F$6</f>
        <v>35</v>
      </c>
      <c r="G366" s="139">
        <f>$G$4</f>
        <v>4</v>
      </c>
      <c r="H366" s="150">
        <f>$H$4</f>
        <v>10</v>
      </c>
      <c r="I366" s="8">
        <f>$I$364</f>
        <v>0</v>
      </c>
      <c r="J366" s="1">
        <f>$J$364</f>
        <v>0</v>
      </c>
      <c r="K366" s="1">
        <f t="shared" ref="K366:K371" si="449">$K$364</f>
        <v>0</v>
      </c>
      <c r="L366" s="1">
        <f t="shared" ref="L366:L371" si="450">$L$364</f>
        <v>0</v>
      </c>
      <c r="M366" s="1">
        <f t="shared" ref="M366:M371" si="451">$M$364</f>
        <v>0</v>
      </c>
      <c r="N366" s="1">
        <f t="shared" ref="N366:N371" si="452">$N$364</f>
        <v>0</v>
      </c>
      <c r="O366" s="126">
        <f t="shared" ref="O366:O371" si="453">$O$364</f>
        <v>0</v>
      </c>
      <c r="P366" s="8">
        <f>COUNTIF(I366:N366,7)</f>
        <v>0</v>
      </c>
      <c r="Q366" s="1">
        <f t="shared" ref="Q366" si="454">COUNTIF(I366:N366,8)</f>
        <v>0</v>
      </c>
      <c r="R366" s="1">
        <f>COUNTIF(I366:N366,28)</f>
        <v>0</v>
      </c>
      <c r="S366" s="1">
        <f>COUNTIF(I367:N367,38)</f>
        <v>0</v>
      </c>
      <c r="T366" s="1">
        <f>COUNTIF(I367:N367,40)</f>
        <v>0</v>
      </c>
      <c r="U366" s="1">
        <f t="shared" ref="U366:U367" si="455">COUNTIF(N366:O366,4)</f>
        <v>0</v>
      </c>
      <c r="V366" s="126">
        <f>COUNTIF(O366:P366,10)</f>
        <v>0</v>
      </c>
      <c r="W366" s="160">
        <f>SUMIF(P367:T367,1)</f>
        <v>0</v>
      </c>
      <c r="X366" s="160">
        <f>SUMIF(U367:V367,1)</f>
        <v>0</v>
      </c>
      <c r="Y366" s="159"/>
    </row>
    <row r="367" spans="1:25" x14ac:dyDescent="0.25">
      <c r="A367" s="44" t="s">
        <v>26</v>
      </c>
      <c r="B367" s="149">
        <f>$B$5</f>
        <v>1</v>
      </c>
      <c r="C367" s="139">
        <f>$C$5</f>
        <v>6</v>
      </c>
      <c r="D367" s="139">
        <f>$D$5</f>
        <v>19</v>
      </c>
      <c r="E367" s="139">
        <f>$E$5</f>
        <v>38</v>
      </c>
      <c r="F367" s="139">
        <f>$F$7</f>
        <v>37</v>
      </c>
      <c r="G367" s="139">
        <f>$G$5</f>
        <v>4</v>
      </c>
      <c r="H367" s="150">
        <f>$H$5</f>
        <v>5</v>
      </c>
      <c r="I367" s="8">
        <f>$I$364</f>
        <v>0</v>
      </c>
      <c r="J367" s="1">
        <f>$J$364</f>
        <v>0</v>
      </c>
      <c r="K367" s="1">
        <f t="shared" si="449"/>
        <v>0</v>
      </c>
      <c r="L367" s="1">
        <f t="shared" si="450"/>
        <v>0</v>
      </c>
      <c r="M367" s="1">
        <f t="shared" si="451"/>
        <v>0</v>
      </c>
      <c r="N367" s="1">
        <f t="shared" si="452"/>
        <v>0</v>
      </c>
      <c r="O367" s="126">
        <f t="shared" si="453"/>
        <v>0</v>
      </c>
      <c r="P367" s="8">
        <f>COUNTIF(I367:N367,1)</f>
        <v>0</v>
      </c>
      <c r="Q367" s="1">
        <f>COUNTIF(I367:N367,6)</f>
        <v>0</v>
      </c>
      <c r="R367" s="1">
        <f>COUNTIF(I367:N367,19)</f>
        <v>0</v>
      </c>
      <c r="S367" s="1">
        <f>COUNTIF(I368:N368,29)</f>
        <v>0</v>
      </c>
      <c r="T367" s="1">
        <f>COUNTIF(I368:N368,35)</f>
        <v>0</v>
      </c>
      <c r="U367" s="1">
        <f t="shared" si="455"/>
        <v>0</v>
      </c>
      <c r="V367" s="126">
        <f>COUNTIF(O367:P367,5)</f>
        <v>0</v>
      </c>
      <c r="W367" s="160">
        <f>SUMIF(P368:T368,1)</f>
        <v>0</v>
      </c>
      <c r="X367" s="160">
        <f>SUMIF(U368:V368,1)</f>
        <v>0</v>
      </c>
      <c r="Y367" s="159"/>
    </row>
    <row r="368" spans="1:25" x14ac:dyDescent="0.25">
      <c r="A368" s="44" t="s">
        <v>27</v>
      </c>
      <c r="B368" s="149">
        <f>$B$6</f>
        <v>10</v>
      </c>
      <c r="C368" s="139">
        <f>$C$6</f>
        <v>25</v>
      </c>
      <c r="D368" s="139">
        <f>$D$6</f>
        <v>26</v>
      </c>
      <c r="E368" s="139">
        <f>$E$6</f>
        <v>29</v>
      </c>
      <c r="F368" s="139" t="e">
        <f>#REF!</f>
        <v>#REF!</v>
      </c>
      <c r="G368" s="139">
        <f>$G$6</f>
        <v>6</v>
      </c>
      <c r="H368" s="150">
        <f>$H$6</f>
        <v>9</v>
      </c>
      <c r="I368" s="8">
        <f>$I$364</f>
        <v>0</v>
      </c>
      <c r="J368" s="1">
        <f>$J$364</f>
        <v>0</v>
      </c>
      <c r="K368" s="1">
        <f t="shared" si="449"/>
        <v>0</v>
      </c>
      <c r="L368" s="1">
        <f t="shared" si="450"/>
        <v>0</v>
      </c>
      <c r="M368" s="1">
        <f t="shared" si="451"/>
        <v>0</v>
      </c>
      <c r="N368" s="1">
        <f t="shared" si="452"/>
        <v>0</v>
      </c>
      <c r="O368" s="126">
        <f t="shared" si="453"/>
        <v>0</v>
      </c>
      <c r="P368" s="8">
        <f>COUNTIF(I368:N368,10)</f>
        <v>0</v>
      </c>
      <c r="Q368" s="1">
        <f>COUNTIF(I368:N368,25)</f>
        <v>0</v>
      </c>
      <c r="R368" s="1">
        <f>COUNTIF(I368:N368,26)</f>
        <v>0</v>
      </c>
      <c r="S368" s="1">
        <f>COUNTIF(I369:N369,36)</f>
        <v>0</v>
      </c>
      <c r="T368" s="1">
        <f>COUNTIF(I369:N369,37)</f>
        <v>0</v>
      </c>
      <c r="U368" s="1">
        <f>COUNTIF(N368:O368,6)</f>
        <v>0</v>
      </c>
      <c r="V368" s="126">
        <f>COUNTIF(O368:P368,9)</f>
        <v>0</v>
      </c>
      <c r="W368" s="160">
        <f>SUMIF(P369:T369,1)</f>
        <v>0</v>
      </c>
      <c r="X368" s="160">
        <f>SUMIF(U369:V369,1)</f>
        <v>0</v>
      </c>
      <c r="Y368" s="159"/>
    </row>
    <row r="369" spans="1:25" ht="15.75" thickBot="1" x14ac:dyDescent="0.3">
      <c r="A369" s="44" t="s">
        <v>28</v>
      </c>
      <c r="B369" s="149">
        <f>$B$7</f>
        <v>8</v>
      </c>
      <c r="C369" s="139">
        <f>$C$7</f>
        <v>33</v>
      </c>
      <c r="D369" s="139">
        <f>$D$7</f>
        <v>35</v>
      </c>
      <c r="E369" s="139">
        <f>$E$7</f>
        <v>36</v>
      </c>
      <c r="F369" s="152" t="e">
        <f>#REF!</f>
        <v>#REF!</v>
      </c>
      <c r="G369" s="139">
        <f>$G$7</f>
        <v>3</v>
      </c>
      <c r="H369" s="150">
        <f>$H$7</f>
        <v>7</v>
      </c>
      <c r="I369" s="8">
        <f>$I$364</f>
        <v>0</v>
      </c>
      <c r="J369" s="1">
        <f>$J$364</f>
        <v>0</v>
      </c>
      <c r="K369" s="1">
        <f t="shared" si="449"/>
        <v>0</v>
      </c>
      <c r="L369" s="1">
        <f t="shared" si="450"/>
        <v>0</v>
      </c>
      <c r="M369" s="1">
        <f t="shared" si="451"/>
        <v>0</v>
      </c>
      <c r="N369" s="1">
        <f t="shared" si="452"/>
        <v>0</v>
      </c>
      <c r="O369" s="126">
        <f t="shared" si="453"/>
        <v>0</v>
      </c>
      <c r="P369" s="8">
        <f>COUNTIF(I369:N369,8)</f>
        <v>0</v>
      </c>
      <c r="Q369" s="1">
        <f>COUNTIF(I369:N369,33)</f>
        <v>0</v>
      </c>
      <c r="R369" s="1">
        <f>COUNTIF(I369:N369,35)</f>
        <v>0</v>
      </c>
      <c r="S369" s="1">
        <v>0</v>
      </c>
      <c r="T369" s="1">
        <v>0</v>
      </c>
      <c r="U369" s="1">
        <f>COUNTIF(N369:O369,3)</f>
        <v>0</v>
      </c>
      <c r="V369" s="126">
        <f>COUNTIF(O369:P369,7)</f>
        <v>0</v>
      </c>
      <c r="W369" s="160">
        <f>SUMIF(P370:T370,1)</f>
        <v>0</v>
      </c>
      <c r="X369" s="160">
        <f>SUMIF(U370:V370,1)</f>
        <v>0</v>
      </c>
      <c r="Y369" s="159"/>
    </row>
    <row r="370" spans="1:25" ht="15.75" thickBot="1" x14ac:dyDescent="0.3">
      <c r="A370" s="44" t="s">
        <v>29</v>
      </c>
      <c r="B370" s="149" t="e">
        <f>#REF!</f>
        <v>#REF!</v>
      </c>
      <c r="C370" s="139" t="e">
        <f>#REF!</f>
        <v>#REF!</v>
      </c>
      <c r="D370" s="139" t="e">
        <f>#REF!</f>
        <v>#REF!</v>
      </c>
      <c r="E370" s="139" t="e">
        <f>#REF!</f>
        <v>#REF!</v>
      </c>
      <c r="G370" s="139" t="e">
        <f>#REF!</f>
        <v>#REF!</v>
      </c>
      <c r="H370" s="150" t="e">
        <f>#REF!</f>
        <v>#REF!</v>
      </c>
      <c r="I370" s="8">
        <f>$I$364</f>
        <v>0</v>
      </c>
      <c r="J370" s="1">
        <f>$J$364</f>
        <v>0</v>
      </c>
      <c r="K370" s="1">
        <f t="shared" si="449"/>
        <v>0</v>
      </c>
      <c r="L370" s="1">
        <f t="shared" si="450"/>
        <v>0</v>
      </c>
      <c r="M370" s="1">
        <f t="shared" si="451"/>
        <v>0</v>
      </c>
      <c r="N370" s="1">
        <f t="shared" si="452"/>
        <v>0</v>
      </c>
      <c r="O370" s="126">
        <f t="shared" si="453"/>
        <v>0</v>
      </c>
      <c r="P370" s="8">
        <v>0</v>
      </c>
      <c r="Q370" s="1">
        <v>0</v>
      </c>
      <c r="R370" s="1">
        <v>0</v>
      </c>
      <c r="S370" s="143">
        <v>0</v>
      </c>
      <c r="T370" s="143">
        <v>0</v>
      </c>
      <c r="U370" s="1">
        <v>0</v>
      </c>
      <c r="V370" s="126">
        <v>0</v>
      </c>
      <c r="W370" s="161">
        <f>SUMIF(P371:T371,1)</f>
        <v>0</v>
      </c>
      <c r="X370" s="161">
        <f>SUMIF(U371:V371,1)</f>
        <v>0</v>
      </c>
      <c r="Y370" s="159"/>
    </row>
    <row r="371" spans="1:25" ht="15.75" thickBot="1" x14ac:dyDescent="0.3">
      <c r="A371" s="44" t="s">
        <v>30</v>
      </c>
      <c r="B371" s="151" t="e">
        <f>#REF!</f>
        <v>#REF!</v>
      </c>
      <c r="C371" s="152" t="e">
        <f>#REF!</f>
        <v>#REF!</v>
      </c>
      <c r="D371" s="152" t="e">
        <f>#REF!</f>
        <v>#REF!</v>
      </c>
      <c r="E371" s="152" t="e">
        <f>#REF!</f>
        <v>#REF!</v>
      </c>
      <c r="G371" s="152" t="e">
        <f>#REF!</f>
        <v>#REF!</v>
      </c>
      <c r="H371" s="153" t="e">
        <f>#REF!</f>
        <v>#REF!</v>
      </c>
      <c r="I371" s="137">
        <f>$I$364</f>
        <v>0</v>
      </c>
      <c r="J371" s="143">
        <f>$J$364</f>
        <v>0</v>
      </c>
      <c r="K371" s="143">
        <f t="shared" si="449"/>
        <v>0</v>
      </c>
      <c r="L371" s="143">
        <f t="shared" si="450"/>
        <v>0</v>
      </c>
      <c r="M371" s="143">
        <f t="shared" si="451"/>
        <v>0</v>
      </c>
      <c r="N371" s="143">
        <f t="shared" si="452"/>
        <v>0</v>
      </c>
      <c r="O371" s="144">
        <f t="shared" si="453"/>
        <v>0</v>
      </c>
      <c r="P371" s="137">
        <v>0</v>
      </c>
      <c r="Q371" s="143">
        <v>0</v>
      </c>
      <c r="R371" s="143">
        <v>0</v>
      </c>
      <c r="U371" s="143">
        <v>0</v>
      </c>
      <c r="V371" s="144">
        <v>0</v>
      </c>
      <c r="X371" s="162" t="s">
        <v>3</v>
      </c>
    </row>
    <row r="372" spans="1:25" ht="15.75" thickBot="1" x14ac:dyDescent="0.3">
      <c r="A372" s="12">
        <v>46</v>
      </c>
      <c r="W372" s="71" t="s">
        <v>9</v>
      </c>
      <c r="X372" s="160">
        <f>SUMIF(U376:V376,1)</f>
        <v>0</v>
      </c>
    </row>
    <row r="373" spans="1:25" ht="15.75" thickBot="1" x14ac:dyDescent="0.3">
      <c r="F373" s="246"/>
      <c r="W373" s="160">
        <f>SUMIF(P376:T376,1)</f>
        <v>0</v>
      </c>
      <c r="X373" s="160">
        <f>SUMIF(U377:V377,1)</f>
        <v>0</v>
      </c>
    </row>
    <row r="374" spans="1:25" ht="15.75" thickBot="1" x14ac:dyDescent="0.3">
      <c r="F374" s="147">
        <f>$F$2</f>
        <v>22</v>
      </c>
      <c r="S374" s="246"/>
      <c r="T374" s="246"/>
      <c r="W374" s="160">
        <f t="shared" ref="W374:W380" si="456">SUMIF(P377:T377,1)</f>
        <v>0</v>
      </c>
      <c r="X374" s="160">
        <f>SUMIF(U378:V378,1)</f>
        <v>0</v>
      </c>
      <c r="Y374" s="159"/>
    </row>
    <row r="375" spans="1:25" ht="15.75" thickBot="1" x14ac:dyDescent="0.3">
      <c r="A375" s="81">
        <v>44519</v>
      </c>
      <c r="B375" s="252" t="s">
        <v>0</v>
      </c>
      <c r="C375" s="246"/>
      <c r="D375" s="246"/>
      <c r="E375" s="246"/>
      <c r="F375" s="139">
        <f>$F$3</f>
        <v>50</v>
      </c>
      <c r="G375" s="246"/>
      <c r="H375" s="247"/>
      <c r="I375" s="361" t="s">
        <v>1</v>
      </c>
      <c r="J375" s="340"/>
      <c r="K375" s="340"/>
      <c r="L375" s="340"/>
      <c r="M375" s="340"/>
      <c r="N375" s="340"/>
      <c r="O375" s="346"/>
      <c r="P375" s="252" t="s">
        <v>2</v>
      </c>
      <c r="Q375" s="246"/>
      <c r="R375" s="246"/>
      <c r="S375" s="141">
        <f>COUNTIF(I376:N376,20)</f>
        <v>0</v>
      </c>
      <c r="T375" s="141">
        <f>COUNTIF(I376:N376,22)</f>
        <v>0</v>
      </c>
      <c r="U375" s="246"/>
      <c r="V375" s="246"/>
      <c r="W375" s="160">
        <f t="shared" si="456"/>
        <v>0</v>
      </c>
      <c r="X375" s="160">
        <f>SUMIF(U379:V379,1)</f>
        <v>0</v>
      </c>
      <c r="Y375" s="159"/>
    </row>
    <row r="376" spans="1:25" x14ac:dyDescent="0.25">
      <c r="A376" s="44" t="s">
        <v>23</v>
      </c>
      <c r="B376" s="146">
        <f>$B$2</f>
        <v>3</v>
      </c>
      <c r="C376" s="147">
        <f>$C$2</f>
        <v>6</v>
      </c>
      <c r="D376" s="147">
        <f>$D$2</f>
        <v>15</v>
      </c>
      <c r="E376" s="147">
        <f>$E$2</f>
        <v>20</v>
      </c>
      <c r="F376" s="139">
        <f>$F$4</f>
        <v>39</v>
      </c>
      <c r="G376" s="147">
        <f>$G$2</f>
        <v>4</v>
      </c>
      <c r="H376" s="148">
        <f>$H$2</f>
        <v>8</v>
      </c>
      <c r="I376" s="42"/>
      <c r="J376" s="50"/>
      <c r="K376" s="50"/>
      <c r="L376" s="50"/>
      <c r="M376" s="50"/>
      <c r="N376" s="50"/>
      <c r="O376" s="51"/>
      <c r="P376" s="136">
        <f>COUNTIF(I376:N376,3)</f>
        <v>0</v>
      </c>
      <c r="Q376" s="141">
        <f>COUNTIF(I376:N376,6)</f>
        <v>0</v>
      </c>
      <c r="R376" s="141">
        <f>COUNTIF(I376:N376,15)</f>
        <v>0</v>
      </c>
      <c r="S376" s="1">
        <f>COUNTIF(I377:N377,33)</f>
        <v>0</v>
      </c>
      <c r="T376" s="1">
        <f>COUNTIF(I377:N377,50)</f>
        <v>0</v>
      </c>
      <c r="U376" s="141">
        <f>COUNTIF(N376:O376,4)</f>
        <v>0</v>
      </c>
      <c r="V376" s="142">
        <f>COUNTIF(O376:P376,8)</f>
        <v>0</v>
      </c>
      <c r="W376" s="160">
        <f t="shared" si="456"/>
        <v>0</v>
      </c>
      <c r="X376" s="160">
        <f>SUMIF(U380:V380,1)</f>
        <v>0</v>
      </c>
      <c r="Y376" s="159"/>
    </row>
    <row r="377" spans="1:25" x14ac:dyDescent="0.25">
      <c r="A377" s="44" t="s">
        <v>24</v>
      </c>
      <c r="B377" s="149">
        <f>$B$3</f>
        <v>15</v>
      </c>
      <c r="C377" s="139">
        <f>$C$3</f>
        <v>17</v>
      </c>
      <c r="D377" s="139">
        <f>$D$3</f>
        <v>27</v>
      </c>
      <c r="E377" s="139">
        <f>$E$3</f>
        <v>33</v>
      </c>
      <c r="F377" s="139">
        <f>$F$5</f>
        <v>40</v>
      </c>
      <c r="G377" s="139">
        <f>$G$3</f>
        <v>1</v>
      </c>
      <c r="H377" s="150">
        <f>$H$3</f>
        <v>2</v>
      </c>
      <c r="I377" s="8">
        <f>$I$376</f>
        <v>0</v>
      </c>
      <c r="J377" s="1">
        <f>$J$376</f>
        <v>0</v>
      </c>
      <c r="K377" s="1">
        <f>$K$376</f>
        <v>0</v>
      </c>
      <c r="L377" s="1">
        <f>$L$376</f>
        <v>0</v>
      </c>
      <c r="M377" s="1">
        <f>$M$376</f>
        <v>0</v>
      </c>
      <c r="N377" s="1">
        <f>$N$376</f>
        <v>0</v>
      </c>
      <c r="O377" s="126">
        <f>$O$376</f>
        <v>0</v>
      </c>
      <c r="P377" s="8">
        <f>COUNTIF(I377:N377,15)</f>
        <v>0</v>
      </c>
      <c r="Q377" s="1">
        <f>COUNTIF(I377:N377,17)</f>
        <v>0</v>
      </c>
      <c r="R377" s="1">
        <f>COUNTIF(I377:N377,27)</f>
        <v>0</v>
      </c>
      <c r="S377" s="1">
        <f>COUNTIF(I378:N378,34)</f>
        <v>0</v>
      </c>
      <c r="T377" s="1">
        <f>COUNTIF(I378:N378,39)</f>
        <v>0</v>
      </c>
      <c r="U377" s="1">
        <f>COUNTIF(N377:O377,1)</f>
        <v>0</v>
      </c>
      <c r="V377" s="126">
        <f>COUNTIF(O377:P377,2)</f>
        <v>0</v>
      </c>
      <c r="W377" s="160">
        <f t="shared" si="456"/>
        <v>0</v>
      </c>
      <c r="X377" s="160">
        <f>SUMIF(U381:V381,1)</f>
        <v>0</v>
      </c>
      <c r="Y377" s="159"/>
    </row>
    <row r="378" spans="1:25" x14ac:dyDescent="0.25">
      <c r="A378" s="44" t="s">
        <v>25</v>
      </c>
      <c r="B378" s="149">
        <f>$B$4</f>
        <v>7</v>
      </c>
      <c r="C378" s="139">
        <f>$C$4</f>
        <v>8</v>
      </c>
      <c r="D378" s="139">
        <f>$D$4</f>
        <v>28</v>
      </c>
      <c r="E378" s="139">
        <f>$E$4</f>
        <v>34</v>
      </c>
      <c r="F378" s="139">
        <f>$F$6</f>
        <v>35</v>
      </c>
      <c r="G378" s="139">
        <f>$G$4</f>
        <v>4</v>
      </c>
      <c r="H378" s="150">
        <f>$H$4</f>
        <v>10</v>
      </c>
      <c r="I378" s="8">
        <f>$I$376</f>
        <v>0</v>
      </c>
      <c r="J378" s="1">
        <f>$J$376</f>
        <v>0</v>
      </c>
      <c r="K378" s="1">
        <f t="shared" ref="K378:K383" si="457">$K$376</f>
        <v>0</v>
      </c>
      <c r="L378" s="1">
        <f t="shared" ref="L378:L383" si="458">$L$376</f>
        <v>0</v>
      </c>
      <c r="M378" s="1">
        <f t="shared" ref="M378:M383" si="459">$M$376</f>
        <v>0</v>
      </c>
      <c r="N378" s="1">
        <f t="shared" ref="N378:N383" si="460">$N$376</f>
        <v>0</v>
      </c>
      <c r="O378" s="126">
        <f t="shared" ref="O378:O383" si="461">$O$376</f>
        <v>0</v>
      </c>
      <c r="P378" s="8">
        <f>COUNTIF(I378:N378,7)</f>
        <v>0</v>
      </c>
      <c r="Q378" s="1">
        <f t="shared" ref="Q378" si="462">COUNTIF(I378:N378,8)</f>
        <v>0</v>
      </c>
      <c r="R378" s="1">
        <f>COUNTIF(I378:N378,28)</f>
        <v>0</v>
      </c>
      <c r="S378" s="1">
        <f>COUNTIF(I379:N379,38)</f>
        <v>0</v>
      </c>
      <c r="T378" s="1">
        <f>COUNTIF(I379:N379,40)</f>
        <v>0</v>
      </c>
      <c r="U378" s="1">
        <f t="shared" ref="U378:U379" si="463">COUNTIF(N378:O378,4)</f>
        <v>0</v>
      </c>
      <c r="V378" s="126">
        <f>COUNTIF(O378:P378,10)</f>
        <v>0</v>
      </c>
      <c r="W378" s="160">
        <f t="shared" si="456"/>
        <v>0</v>
      </c>
      <c r="X378" s="160">
        <f>SUMIF(U382:V382,1)</f>
        <v>0</v>
      </c>
      <c r="Y378" s="159"/>
    </row>
    <row r="379" spans="1:25" ht="15.75" thickBot="1" x14ac:dyDescent="0.3">
      <c r="A379" s="44" t="s">
        <v>26</v>
      </c>
      <c r="B379" s="149">
        <f>$B$5</f>
        <v>1</v>
      </c>
      <c r="C379" s="139">
        <f>$C$5</f>
        <v>6</v>
      </c>
      <c r="D379" s="139">
        <f>$D$5</f>
        <v>19</v>
      </c>
      <c r="E379" s="139">
        <f>$E$5</f>
        <v>38</v>
      </c>
      <c r="F379" s="139">
        <f>$F$7</f>
        <v>37</v>
      </c>
      <c r="G379" s="139">
        <f>$G$5</f>
        <v>4</v>
      </c>
      <c r="H379" s="150">
        <f>$H$5</f>
        <v>5</v>
      </c>
      <c r="I379" s="8">
        <f>$I$376</f>
        <v>0</v>
      </c>
      <c r="J379" s="1">
        <f>$J$376</f>
        <v>0</v>
      </c>
      <c r="K379" s="1">
        <f t="shared" si="457"/>
        <v>0</v>
      </c>
      <c r="L379" s="1">
        <f t="shared" si="458"/>
        <v>0</v>
      </c>
      <c r="M379" s="1">
        <f t="shared" si="459"/>
        <v>0</v>
      </c>
      <c r="N379" s="1">
        <f t="shared" si="460"/>
        <v>0</v>
      </c>
      <c r="O379" s="126">
        <f t="shared" si="461"/>
        <v>0</v>
      </c>
      <c r="P379" s="8">
        <f>COUNTIF(I379:N379,1)</f>
        <v>0</v>
      </c>
      <c r="Q379" s="1">
        <f>COUNTIF(I379:N379,6)</f>
        <v>0</v>
      </c>
      <c r="R379" s="1">
        <f>COUNTIF(I379:N379,19)</f>
        <v>0</v>
      </c>
      <c r="S379" s="1">
        <f>COUNTIF(I380:N380,29)</f>
        <v>0</v>
      </c>
      <c r="T379" s="1">
        <f>COUNTIF(I380:N380,35)</f>
        <v>0</v>
      </c>
      <c r="U379" s="1">
        <f t="shared" si="463"/>
        <v>0</v>
      </c>
      <c r="V379" s="126">
        <f>COUNTIF(O379:P379,5)</f>
        <v>0</v>
      </c>
      <c r="W379" s="160">
        <f t="shared" si="456"/>
        <v>0</v>
      </c>
      <c r="X379" s="161">
        <f>SUMIF(U383:V383,1)</f>
        <v>0</v>
      </c>
      <c r="Y379" s="159"/>
    </row>
    <row r="380" spans="1:25" ht="15.75" thickBot="1" x14ac:dyDescent="0.3">
      <c r="A380" s="44" t="s">
        <v>27</v>
      </c>
      <c r="B380" s="149">
        <f>$B$6</f>
        <v>10</v>
      </c>
      <c r="C380" s="139">
        <f>$C$6</f>
        <v>25</v>
      </c>
      <c r="D380" s="139">
        <f>$D$6</f>
        <v>26</v>
      </c>
      <c r="E380" s="139">
        <f>$E$6</f>
        <v>29</v>
      </c>
      <c r="F380" s="139" t="e">
        <f>#REF!</f>
        <v>#REF!</v>
      </c>
      <c r="G380" s="139">
        <f>$G$6</f>
        <v>6</v>
      </c>
      <c r="H380" s="150">
        <f>$H$6</f>
        <v>9</v>
      </c>
      <c r="I380" s="8">
        <f>$I$376</f>
        <v>0</v>
      </c>
      <c r="J380" s="1">
        <f>$J$376</f>
        <v>0</v>
      </c>
      <c r="K380" s="1">
        <f t="shared" si="457"/>
        <v>0</v>
      </c>
      <c r="L380" s="1">
        <f t="shared" si="458"/>
        <v>0</v>
      </c>
      <c r="M380" s="1">
        <f t="shared" si="459"/>
        <v>0</v>
      </c>
      <c r="N380" s="1">
        <f t="shared" si="460"/>
        <v>0</v>
      </c>
      <c r="O380" s="126">
        <f t="shared" si="461"/>
        <v>0</v>
      </c>
      <c r="P380" s="8">
        <f>COUNTIF(I380:N380,10)</f>
        <v>0</v>
      </c>
      <c r="Q380" s="1">
        <f>COUNTIF(I380:N380,25)</f>
        <v>0</v>
      </c>
      <c r="R380" s="1">
        <f>COUNTIF(I380:N380,26)</f>
        <v>0</v>
      </c>
      <c r="S380" s="1">
        <f>COUNTIF(I381:N381,36)</f>
        <v>0</v>
      </c>
      <c r="T380" s="1">
        <f>COUNTIF(I381:N381,37)</f>
        <v>0</v>
      </c>
      <c r="U380" s="1">
        <f>COUNTIF(N380:O380,6)</f>
        <v>0</v>
      </c>
      <c r="V380" s="126">
        <f>COUNTIF(O380:P380,9)</f>
        <v>0</v>
      </c>
      <c r="W380" s="161">
        <f t="shared" si="456"/>
        <v>0</v>
      </c>
      <c r="X380" s="162" t="s">
        <v>3</v>
      </c>
      <c r="Y380" s="159"/>
    </row>
    <row r="381" spans="1:25" ht="15.75" thickBot="1" x14ac:dyDescent="0.3">
      <c r="A381" s="44" t="s">
        <v>28</v>
      </c>
      <c r="B381" s="149">
        <f>$B$7</f>
        <v>8</v>
      </c>
      <c r="C381" s="139">
        <f>$C$7</f>
        <v>33</v>
      </c>
      <c r="D381" s="139">
        <f>$D$7</f>
        <v>35</v>
      </c>
      <c r="E381" s="139">
        <f>$E$7</f>
        <v>36</v>
      </c>
      <c r="F381" s="152" t="e">
        <f>#REF!</f>
        <v>#REF!</v>
      </c>
      <c r="G381" s="139">
        <f>$G$7</f>
        <v>3</v>
      </c>
      <c r="H381" s="150">
        <f>$H$7</f>
        <v>7</v>
      </c>
      <c r="I381" s="8">
        <f>$I$376</f>
        <v>0</v>
      </c>
      <c r="J381" s="1">
        <f>$J$376</f>
        <v>0</v>
      </c>
      <c r="K381" s="1">
        <f t="shared" si="457"/>
        <v>0</v>
      </c>
      <c r="L381" s="1">
        <f t="shared" si="458"/>
        <v>0</v>
      </c>
      <c r="M381" s="1">
        <f t="shared" si="459"/>
        <v>0</v>
      </c>
      <c r="N381" s="1">
        <f t="shared" si="460"/>
        <v>0</v>
      </c>
      <c r="O381" s="126">
        <f t="shared" si="461"/>
        <v>0</v>
      </c>
      <c r="P381" s="8">
        <f>COUNTIF(I381:N381,8)</f>
        <v>0</v>
      </c>
      <c r="Q381" s="1">
        <f>COUNTIF(I381:N381,33)</f>
        <v>0</v>
      </c>
      <c r="R381" s="1">
        <f>COUNTIF(I381:N381,35)</f>
        <v>0</v>
      </c>
      <c r="S381" s="1">
        <v>0</v>
      </c>
      <c r="T381" s="1">
        <v>0</v>
      </c>
      <c r="U381" s="1">
        <f>COUNTIF(N381:O381,3)</f>
        <v>0</v>
      </c>
      <c r="V381" s="126">
        <f>COUNTIF(O381:P381,7)</f>
        <v>0</v>
      </c>
      <c r="W381" s="71" t="s">
        <v>9</v>
      </c>
      <c r="X381" s="160">
        <f>SUMIF(U385:V385,1)</f>
        <v>0</v>
      </c>
      <c r="Y381" s="159"/>
    </row>
    <row r="382" spans="1:25" ht="15.75" thickBot="1" x14ac:dyDescent="0.3">
      <c r="A382" s="44" t="s">
        <v>29</v>
      </c>
      <c r="B382" s="149" t="e">
        <f>#REF!</f>
        <v>#REF!</v>
      </c>
      <c r="C382" s="139" t="e">
        <f>#REF!</f>
        <v>#REF!</v>
      </c>
      <c r="D382" s="139" t="e">
        <f>#REF!</f>
        <v>#REF!</v>
      </c>
      <c r="E382" s="139" t="e">
        <f>#REF!</f>
        <v>#REF!</v>
      </c>
      <c r="F382" s="226"/>
      <c r="G382" s="139" t="e">
        <f>#REF!</f>
        <v>#REF!</v>
      </c>
      <c r="H382" s="150" t="e">
        <f>#REF!</f>
        <v>#REF!</v>
      </c>
      <c r="I382" s="8">
        <f>$I$376</f>
        <v>0</v>
      </c>
      <c r="J382" s="1">
        <f>$J$376</f>
        <v>0</v>
      </c>
      <c r="K382" s="1">
        <f t="shared" si="457"/>
        <v>0</v>
      </c>
      <c r="L382" s="1">
        <f t="shared" si="458"/>
        <v>0</v>
      </c>
      <c r="M382" s="1">
        <f t="shared" si="459"/>
        <v>0</v>
      </c>
      <c r="N382" s="1">
        <f t="shared" si="460"/>
        <v>0</v>
      </c>
      <c r="O382" s="126">
        <f t="shared" si="461"/>
        <v>0</v>
      </c>
      <c r="P382" s="8">
        <v>0</v>
      </c>
      <c r="Q382" s="1">
        <v>0</v>
      </c>
      <c r="R382" s="1">
        <v>0</v>
      </c>
      <c r="S382" s="143">
        <v>0</v>
      </c>
      <c r="T382" s="143">
        <v>0</v>
      </c>
      <c r="U382" s="1">
        <v>0</v>
      </c>
      <c r="V382" s="126">
        <v>0</v>
      </c>
      <c r="W382" s="160">
        <f>SUMIF(P385:T385,1)</f>
        <v>0</v>
      </c>
      <c r="X382" s="160">
        <f>SUMIF(U386:V386,1)</f>
        <v>0</v>
      </c>
      <c r="Y382" s="159"/>
    </row>
    <row r="383" spans="1:25" ht="15.75" thickBot="1" x14ac:dyDescent="0.3">
      <c r="A383" s="44" t="s">
        <v>30</v>
      </c>
      <c r="B383" s="151" t="e">
        <f>#REF!</f>
        <v>#REF!</v>
      </c>
      <c r="C383" s="152" t="e">
        <f>#REF!</f>
        <v>#REF!</v>
      </c>
      <c r="D383" s="152" t="e">
        <f>#REF!</f>
        <v>#REF!</v>
      </c>
      <c r="E383" s="152" t="e">
        <f>#REF!</f>
        <v>#REF!</v>
      </c>
      <c r="F383" s="147">
        <f>$F$2</f>
        <v>22</v>
      </c>
      <c r="G383" s="152" t="e">
        <f>#REF!</f>
        <v>#REF!</v>
      </c>
      <c r="H383" s="153" t="e">
        <f>#REF!</f>
        <v>#REF!</v>
      </c>
      <c r="I383" s="137">
        <f>$I$376</f>
        <v>0</v>
      </c>
      <c r="J383" s="143">
        <f>$J$376</f>
        <v>0</v>
      </c>
      <c r="K383" s="143">
        <f t="shared" si="457"/>
        <v>0</v>
      </c>
      <c r="L383" s="143">
        <f t="shared" si="458"/>
        <v>0</v>
      </c>
      <c r="M383" s="143">
        <f t="shared" si="459"/>
        <v>0</v>
      </c>
      <c r="N383" s="143">
        <f t="shared" si="460"/>
        <v>0</v>
      </c>
      <c r="O383" s="144">
        <f t="shared" si="461"/>
        <v>0</v>
      </c>
      <c r="P383" s="137">
        <v>0</v>
      </c>
      <c r="Q383" s="143">
        <v>0</v>
      </c>
      <c r="R383" s="143">
        <v>0</v>
      </c>
      <c r="S383" s="226"/>
      <c r="T383" s="226"/>
      <c r="U383" s="143">
        <v>0</v>
      </c>
      <c r="V383" s="144">
        <v>0</v>
      </c>
      <c r="W383" s="160">
        <f t="shared" ref="W383:W389" si="464">SUMIF(P386:T386,1)</f>
        <v>0</v>
      </c>
      <c r="X383" s="160">
        <f>SUMIF(U387:V387,1)</f>
        <v>0</v>
      </c>
      <c r="Y383" s="159"/>
    </row>
    <row r="384" spans="1:25" ht="15.75" thickBot="1" x14ac:dyDescent="0.3">
      <c r="A384" s="81">
        <v>44526</v>
      </c>
      <c r="B384" s="250" t="s">
        <v>0</v>
      </c>
      <c r="C384" s="226"/>
      <c r="D384" s="226"/>
      <c r="E384" s="226"/>
      <c r="F384" s="139">
        <f>$F$3</f>
        <v>50</v>
      </c>
      <c r="G384" s="226"/>
      <c r="H384" s="251"/>
      <c r="I384" s="361" t="s">
        <v>1</v>
      </c>
      <c r="J384" s="340"/>
      <c r="K384" s="340"/>
      <c r="L384" s="340"/>
      <c r="M384" s="340"/>
      <c r="N384" s="340"/>
      <c r="O384" s="346"/>
      <c r="P384" s="250" t="s">
        <v>2</v>
      </c>
      <c r="Q384" s="226"/>
      <c r="R384" s="226"/>
      <c r="S384" s="141">
        <f>COUNTIF(I385:N385,20)</f>
        <v>0</v>
      </c>
      <c r="T384" s="141">
        <f>COUNTIF(I385:N385,22)</f>
        <v>0</v>
      </c>
      <c r="U384" s="226"/>
      <c r="V384" s="226"/>
      <c r="W384" s="160">
        <f t="shared" si="464"/>
        <v>0</v>
      </c>
      <c r="X384" s="160">
        <f>SUMIF(U388:V388,1)</f>
        <v>0</v>
      </c>
      <c r="Y384" s="159"/>
    </row>
    <row r="385" spans="1:25" x14ac:dyDescent="0.25">
      <c r="A385" s="44" t="s">
        <v>23</v>
      </c>
      <c r="B385" s="146">
        <f>$B$2</f>
        <v>3</v>
      </c>
      <c r="C385" s="147">
        <f>$C$2</f>
        <v>6</v>
      </c>
      <c r="D385" s="147">
        <f>$D$2</f>
        <v>15</v>
      </c>
      <c r="E385" s="147">
        <f>$E$2</f>
        <v>20</v>
      </c>
      <c r="F385" s="139">
        <f>$F$4</f>
        <v>39</v>
      </c>
      <c r="G385" s="147">
        <f>$G$2</f>
        <v>4</v>
      </c>
      <c r="H385" s="148">
        <f>$H$2</f>
        <v>8</v>
      </c>
      <c r="I385" s="42"/>
      <c r="J385" s="50"/>
      <c r="K385" s="50"/>
      <c r="L385" s="50"/>
      <c r="M385" s="50"/>
      <c r="N385" s="50"/>
      <c r="O385" s="51"/>
      <c r="P385" s="136">
        <f>COUNTIF(I385:N385,3)</f>
        <v>0</v>
      </c>
      <c r="Q385" s="141">
        <f>COUNTIF(I385:N385,6)</f>
        <v>0</v>
      </c>
      <c r="R385" s="141">
        <f>COUNTIF(I385:N385,15)</f>
        <v>0</v>
      </c>
      <c r="S385" s="1">
        <f>COUNTIF(I386:N386,33)</f>
        <v>0</v>
      </c>
      <c r="T385" s="1">
        <f>COUNTIF(I386:N386,50)</f>
        <v>0</v>
      </c>
      <c r="U385" s="141">
        <f>COUNTIF(N385:O385,4)</f>
        <v>0</v>
      </c>
      <c r="V385" s="142">
        <f>COUNTIF(O385:P385,8)</f>
        <v>0</v>
      </c>
      <c r="W385" s="160">
        <f t="shared" si="464"/>
        <v>0</v>
      </c>
      <c r="X385" s="160">
        <f>SUMIF(U389:V389,1)</f>
        <v>0</v>
      </c>
      <c r="Y385" s="159"/>
    </row>
    <row r="386" spans="1:25" x14ac:dyDescent="0.25">
      <c r="A386" s="44" t="s">
        <v>24</v>
      </c>
      <c r="B386" s="149">
        <f>$B$3</f>
        <v>15</v>
      </c>
      <c r="C386" s="139">
        <f>$C$3</f>
        <v>17</v>
      </c>
      <c r="D386" s="139">
        <f>$D$3</f>
        <v>27</v>
      </c>
      <c r="E386" s="139">
        <f>$E$3</f>
        <v>33</v>
      </c>
      <c r="F386" s="139">
        <f>$F$5</f>
        <v>40</v>
      </c>
      <c r="G386" s="139">
        <f>$G$3</f>
        <v>1</v>
      </c>
      <c r="H386" s="150">
        <f>$H$3</f>
        <v>2</v>
      </c>
      <c r="I386" s="8">
        <f>$I$385</f>
        <v>0</v>
      </c>
      <c r="J386" s="1">
        <f>$J$385</f>
        <v>0</v>
      </c>
      <c r="K386" s="1">
        <f>$K$385</f>
        <v>0</v>
      </c>
      <c r="L386" s="1">
        <f>$L$385</f>
        <v>0</v>
      </c>
      <c r="M386" s="1">
        <f>$M$385</f>
        <v>0</v>
      </c>
      <c r="N386" s="1">
        <f>$N$385</f>
        <v>0</v>
      </c>
      <c r="O386" s="126">
        <f>$O$385</f>
        <v>0</v>
      </c>
      <c r="P386" s="8">
        <f>COUNTIF(I386:N386,15)</f>
        <v>0</v>
      </c>
      <c r="Q386" s="1">
        <f>COUNTIF(I386:N386,17)</f>
        <v>0</v>
      </c>
      <c r="R386" s="1">
        <f>COUNTIF(I386:N386,27)</f>
        <v>0</v>
      </c>
      <c r="S386" s="1">
        <f>COUNTIF(I387:N387,34)</f>
        <v>0</v>
      </c>
      <c r="T386" s="1">
        <f>COUNTIF(I387:N387,39)</f>
        <v>0</v>
      </c>
      <c r="U386" s="1">
        <f>COUNTIF(N386:O386,1)</f>
        <v>0</v>
      </c>
      <c r="V386" s="126">
        <f>COUNTIF(O386:P386,2)</f>
        <v>0</v>
      </c>
      <c r="W386" s="160">
        <f t="shared" si="464"/>
        <v>0</v>
      </c>
      <c r="X386" s="160">
        <f>SUMIF(U390:V390,1)</f>
        <v>0</v>
      </c>
      <c r="Y386" s="159"/>
    </row>
    <row r="387" spans="1:25" x14ac:dyDescent="0.25">
      <c r="A387" s="44" t="s">
        <v>25</v>
      </c>
      <c r="B387" s="149">
        <f>$B$4</f>
        <v>7</v>
      </c>
      <c r="C387" s="139">
        <f>$C$4</f>
        <v>8</v>
      </c>
      <c r="D387" s="139">
        <f>$D$4</f>
        <v>28</v>
      </c>
      <c r="E387" s="139">
        <f>$E$4</f>
        <v>34</v>
      </c>
      <c r="F387" s="139">
        <f>$F$6</f>
        <v>35</v>
      </c>
      <c r="G387" s="139">
        <f>$G$4</f>
        <v>4</v>
      </c>
      <c r="H387" s="150">
        <f>$H$4</f>
        <v>10</v>
      </c>
      <c r="I387" s="8">
        <f>$I$385</f>
        <v>0</v>
      </c>
      <c r="J387" s="1">
        <f>$J$385</f>
        <v>0</v>
      </c>
      <c r="K387" s="1">
        <f t="shared" ref="K387:K392" si="465">$K$385</f>
        <v>0</v>
      </c>
      <c r="L387" s="1">
        <f t="shared" ref="L387:L392" si="466">$L$385</f>
        <v>0</v>
      </c>
      <c r="M387" s="1">
        <f t="shared" ref="M387:M392" si="467">$M$385</f>
        <v>0</v>
      </c>
      <c r="N387" s="1">
        <f t="shared" ref="N387:N392" si="468">$N$385</f>
        <v>0</v>
      </c>
      <c r="O387" s="126">
        <f t="shared" ref="O387:O392" si="469">$O$385</f>
        <v>0</v>
      </c>
      <c r="P387" s="8">
        <f>COUNTIF(I387:N387,7)</f>
        <v>0</v>
      </c>
      <c r="Q387" s="1">
        <f t="shared" ref="Q387" si="470">COUNTIF(I387:N387,8)</f>
        <v>0</v>
      </c>
      <c r="R387" s="1">
        <f>COUNTIF(I387:N387,28)</f>
        <v>0</v>
      </c>
      <c r="S387" s="1">
        <f>COUNTIF(I388:N388,38)</f>
        <v>0</v>
      </c>
      <c r="T387" s="1">
        <f>COUNTIF(I388:N388,40)</f>
        <v>0</v>
      </c>
      <c r="U387" s="1">
        <f t="shared" ref="U387:U388" si="471">COUNTIF(N387:O387,4)</f>
        <v>0</v>
      </c>
      <c r="V387" s="126">
        <f>COUNTIF(O387:P387,10)</f>
        <v>0</v>
      </c>
      <c r="W387" s="160">
        <f t="shared" si="464"/>
        <v>0</v>
      </c>
      <c r="X387" s="160">
        <f>SUMIF(U391:V391,1)</f>
        <v>0</v>
      </c>
      <c r="Y387" s="159"/>
    </row>
    <row r="388" spans="1:25" ht="15.75" thickBot="1" x14ac:dyDescent="0.3">
      <c r="A388" s="44" t="s">
        <v>26</v>
      </c>
      <c r="B388" s="149">
        <f>$B$5</f>
        <v>1</v>
      </c>
      <c r="C388" s="139">
        <f>$C$5</f>
        <v>6</v>
      </c>
      <c r="D388" s="139">
        <f>$D$5</f>
        <v>19</v>
      </c>
      <c r="E388" s="139">
        <f>$E$5</f>
        <v>38</v>
      </c>
      <c r="F388" s="139">
        <f>$F$7</f>
        <v>37</v>
      </c>
      <c r="G388" s="139">
        <f>$G$5</f>
        <v>4</v>
      </c>
      <c r="H388" s="150">
        <f>$H$5</f>
        <v>5</v>
      </c>
      <c r="I388" s="8">
        <f>$I$385</f>
        <v>0</v>
      </c>
      <c r="J388" s="1">
        <f>$J$385</f>
        <v>0</v>
      </c>
      <c r="K388" s="1">
        <f t="shared" si="465"/>
        <v>0</v>
      </c>
      <c r="L388" s="1">
        <f t="shared" si="466"/>
        <v>0</v>
      </c>
      <c r="M388" s="1">
        <f t="shared" si="467"/>
        <v>0</v>
      </c>
      <c r="N388" s="1">
        <f t="shared" si="468"/>
        <v>0</v>
      </c>
      <c r="O388" s="126">
        <f t="shared" si="469"/>
        <v>0</v>
      </c>
      <c r="P388" s="8">
        <f>COUNTIF(I388:N388,1)</f>
        <v>0</v>
      </c>
      <c r="Q388" s="1">
        <f>COUNTIF(I388:N388,6)</f>
        <v>0</v>
      </c>
      <c r="R388" s="1">
        <f>COUNTIF(I388:N388,19)</f>
        <v>0</v>
      </c>
      <c r="S388" s="1">
        <f>COUNTIF(I389:N389,29)</f>
        <v>0</v>
      </c>
      <c r="T388" s="1">
        <f>COUNTIF(I389:N389,35)</f>
        <v>0</v>
      </c>
      <c r="U388" s="1">
        <f t="shared" si="471"/>
        <v>0</v>
      </c>
      <c r="V388" s="126">
        <f>COUNTIF(O388:P388,5)</f>
        <v>0</v>
      </c>
      <c r="W388" s="160">
        <f t="shared" si="464"/>
        <v>0</v>
      </c>
      <c r="X388" s="164">
        <f>SUMIF(U392:V392,1)</f>
        <v>0</v>
      </c>
      <c r="Y388" s="159"/>
    </row>
    <row r="389" spans="1:25" ht="15.75" thickBot="1" x14ac:dyDescent="0.3">
      <c r="A389" s="44" t="s">
        <v>27</v>
      </c>
      <c r="B389" s="149">
        <f>$B$6</f>
        <v>10</v>
      </c>
      <c r="C389" s="139">
        <f>$C$6</f>
        <v>25</v>
      </c>
      <c r="D389" s="139">
        <f>$D$6</f>
        <v>26</v>
      </c>
      <c r="E389" s="139">
        <f>$E$6</f>
        <v>29</v>
      </c>
      <c r="F389" s="139" t="e">
        <f>#REF!</f>
        <v>#REF!</v>
      </c>
      <c r="G389" s="139">
        <f>$G$6</f>
        <v>6</v>
      </c>
      <c r="H389" s="150">
        <f>$H$6</f>
        <v>9</v>
      </c>
      <c r="I389" s="8">
        <f>$I$385</f>
        <v>0</v>
      </c>
      <c r="J389" s="1">
        <f>$J$385</f>
        <v>0</v>
      </c>
      <c r="K389" s="1">
        <f t="shared" si="465"/>
        <v>0</v>
      </c>
      <c r="L389" s="1">
        <f t="shared" si="466"/>
        <v>0</v>
      </c>
      <c r="M389" s="1">
        <f t="shared" si="467"/>
        <v>0</v>
      </c>
      <c r="N389" s="1">
        <f t="shared" si="468"/>
        <v>0</v>
      </c>
      <c r="O389" s="126">
        <f t="shared" si="469"/>
        <v>0</v>
      </c>
      <c r="P389" s="8">
        <f>COUNTIF(I389:N389,10)</f>
        <v>0</v>
      </c>
      <c r="Q389" s="1">
        <f>COUNTIF(I389:N389,25)</f>
        <v>0</v>
      </c>
      <c r="R389" s="1">
        <f>COUNTIF(I389:N389,26)</f>
        <v>0</v>
      </c>
      <c r="S389" s="1">
        <f>COUNTIF(I390:N390,36)</f>
        <v>0</v>
      </c>
      <c r="T389" s="1">
        <f>COUNTIF(I390:N390,37)</f>
        <v>0</v>
      </c>
      <c r="U389" s="1">
        <f>COUNTIF(N389:O389,6)</f>
        <v>0</v>
      </c>
      <c r="V389" s="126">
        <f>COUNTIF(O389:P389,9)</f>
        <v>0</v>
      </c>
      <c r="W389" s="164">
        <f t="shared" si="464"/>
        <v>0</v>
      </c>
      <c r="X389" s="162" t="s">
        <v>3</v>
      </c>
      <c r="Y389" s="159"/>
    </row>
    <row r="390" spans="1:25" ht="15.75" thickBot="1" x14ac:dyDescent="0.3">
      <c r="A390" s="44" t="s">
        <v>28</v>
      </c>
      <c r="B390" s="149">
        <f>$B$7</f>
        <v>8</v>
      </c>
      <c r="C390" s="139">
        <f>$C$7</f>
        <v>33</v>
      </c>
      <c r="D390" s="139">
        <f>$D$7</f>
        <v>35</v>
      </c>
      <c r="E390" s="139">
        <f>$E$7</f>
        <v>36</v>
      </c>
      <c r="F390" s="152" t="e">
        <f>#REF!</f>
        <v>#REF!</v>
      </c>
      <c r="G390" s="139">
        <f>$G$7</f>
        <v>3</v>
      </c>
      <c r="H390" s="150">
        <f>$H$7</f>
        <v>7</v>
      </c>
      <c r="I390" s="8">
        <f>$I$385</f>
        <v>0</v>
      </c>
      <c r="J390" s="1">
        <f>$J$385</f>
        <v>0</v>
      </c>
      <c r="K390" s="1">
        <f t="shared" si="465"/>
        <v>0</v>
      </c>
      <c r="L390" s="1">
        <f t="shared" si="466"/>
        <v>0</v>
      </c>
      <c r="M390" s="1">
        <f t="shared" si="467"/>
        <v>0</v>
      </c>
      <c r="N390" s="1">
        <f t="shared" si="468"/>
        <v>0</v>
      </c>
      <c r="O390" s="126">
        <f t="shared" si="469"/>
        <v>0</v>
      </c>
      <c r="P390" s="8">
        <f>COUNTIF(I390:N390,8)</f>
        <v>0</v>
      </c>
      <c r="Q390" s="1">
        <f>COUNTIF(I390:N390,33)</f>
        <v>0</v>
      </c>
      <c r="R390" s="1">
        <f>COUNTIF(I390:N390,35)</f>
        <v>0</v>
      </c>
      <c r="S390" s="1">
        <v>0</v>
      </c>
      <c r="T390" s="1">
        <v>0</v>
      </c>
      <c r="U390" s="1">
        <f>COUNTIF(N390:O390,3)</f>
        <v>0</v>
      </c>
      <c r="V390" s="126">
        <f>COUNTIF(O390:P390,7)</f>
        <v>0</v>
      </c>
      <c r="W390" s="71" t="s">
        <v>9</v>
      </c>
      <c r="X390" s="160">
        <f>SUMIF(U394:V394,1)</f>
        <v>0</v>
      </c>
      <c r="Y390" s="159"/>
    </row>
    <row r="391" spans="1:25" ht="15.75" thickBot="1" x14ac:dyDescent="0.3">
      <c r="A391" s="44" t="s">
        <v>29</v>
      </c>
      <c r="B391" s="149" t="e">
        <f>#REF!</f>
        <v>#REF!</v>
      </c>
      <c r="C391" s="139" t="e">
        <f>#REF!</f>
        <v>#REF!</v>
      </c>
      <c r="D391" s="139" t="e">
        <f>#REF!</f>
        <v>#REF!</v>
      </c>
      <c r="E391" s="139" t="e">
        <f>#REF!</f>
        <v>#REF!</v>
      </c>
      <c r="F391" s="226"/>
      <c r="G391" s="139" t="e">
        <f>#REF!</f>
        <v>#REF!</v>
      </c>
      <c r="H391" s="150" t="e">
        <f>#REF!</f>
        <v>#REF!</v>
      </c>
      <c r="I391" s="8">
        <f>$I$385</f>
        <v>0</v>
      </c>
      <c r="J391" s="1">
        <f>$J$385</f>
        <v>0</v>
      </c>
      <c r="K391" s="1">
        <f t="shared" si="465"/>
        <v>0</v>
      </c>
      <c r="L391" s="1">
        <f t="shared" si="466"/>
        <v>0</v>
      </c>
      <c r="M391" s="1">
        <f t="shared" si="467"/>
        <v>0</v>
      </c>
      <c r="N391" s="1">
        <f t="shared" si="468"/>
        <v>0</v>
      </c>
      <c r="O391" s="126">
        <f t="shared" si="469"/>
        <v>0</v>
      </c>
      <c r="P391" s="8">
        <v>0</v>
      </c>
      <c r="Q391" s="1">
        <v>0</v>
      </c>
      <c r="R391" s="1">
        <v>0</v>
      </c>
      <c r="S391" s="143">
        <v>0</v>
      </c>
      <c r="T391" s="143">
        <v>0</v>
      </c>
      <c r="U391" s="1">
        <v>0</v>
      </c>
      <c r="V391" s="126">
        <v>0</v>
      </c>
      <c r="W391" s="160">
        <f>SUMIF(P394:T394,1)</f>
        <v>0</v>
      </c>
      <c r="X391" s="160">
        <f>SUMIF(U395:V395,1)</f>
        <v>0</v>
      </c>
      <c r="Y391" s="159"/>
    </row>
    <row r="392" spans="1:25" ht="15.75" thickBot="1" x14ac:dyDescent="0.3">
      <c r="A392" s="44" t="s">
        <v>30</v>
      </c>
      <c r="B392" s="151" t="e">
        <f>#REF!</f>
        <v>#REF!</v>
      </c>
      <c r="C392" s="152" t="e">
        <f>#REF!</f>
        <v>#REF!</v>
      </c>
      <c r="D392" s="152" t="e">
        <f>#REF!</f>
        <v>#REF!</v>
      </c>
      <c r="E392" s="152" t="e">
        <f>#REF!</f>
        <v>#REF!</v>
      </c>
      <c r="F392" s="147">
        <f>$F$2</f>
        <v>22</v>
      </c>
      <c r="G392" s="152" t="e">
        <f>#REF!</f>
        <v>#REF!</v>
      </c>
      <c r="H392" s="153" t="e">
        <f>#REF!</f>
        <v>#REF!</v>
      </c>
      <c r="I392" s="137">
        <f>$I$385</f>
        <v>0</v>
      </c>
      <c r="J392" s="143">
        <f>$J$385</f>
        <v>0</v>
      </c>
      <c r="K392" s="143">
        <f t="shared" si="465"/>
        <v>0</v>
      </c>
      <c r="L392" s="143">
        <f t="shared" si="466"/>
        <v>0</v>
      </c>
      <c r="M392" s="143">
        <f t="shared" si="467"/>
        <v>0</v>
      </c>
      <c r="N392" s="143">
        <f t="shared" si="468"/>
        <v>0</v>
      </c>
      <c r="O392" s="144">
        <f t="shared" si="469"/>
        <v>0</v>
      </c>
      <c r="P392" s="137">
        <v>0</v>
      </c>
      <c r="Q392" s="143">
        <v>0</v>
      </c>
      <c r="R392" s="143">
        <v>0</v>
      </c>
      <c r="S392" s="226"/>
      <c r="T392" s="226"/>
      <c r="U392" s="143">
        <v>0</v>
      </c>
      <c r="V392" s="144">
        <v>0</v>
      </c>
      <c r="W392" s="160">
        <f t="shared" ref="W392:W398" si="472">SUMIF(P395:T395,1)</f>
        <v>0</v>
      </c>
      <c r="X392" s="160">
        <f>SUMIF(U396:V396,1)</f>
        <v>0</v>
      </c>
      <c r="Y392" s="159"/>
    </row>
    <row r="393" spans="1:25" ht="15.75" thickBot="1" x14ac:dyDescent="0.3">
      <c r="A393" s="81">
        <v>44533</v>
      </c>
      <c r="B393" s="250" t="s">
        <v>0</v>
      </c>
      <c r="C393" s="226"/>
      <c r="D393" s="226"/>
      <c r="E393" s="226"/>
      <c r="F393" s="139">
        <f>$F$3</f>
        <v>50</v>
      </c>
      <c r="G393" s="226"/>
      <c r="H393" s="251"/>
      <c r="I393" s="361" t="s">
        <v>1</v>
      </c>
      <c r="J393" s="340"/>
      <c r="K393" s="340"/>
      <c r="L393" s="340"/>
      <c r="M393" s="340"/>
      <c r="N393" s="340"/>
      <c r="O393" s="346"/>
      <c r="P393" s="250" t="s">
        <v>2</v>
      </c>
      <c r="Q393" s="226"/>
      <c r="R393" s="226"/>
      <c r="S393" s="141">
        <f>COUNTIF(I394:N394,20)</f>
        <v>0</v>
      </c>
      <c r="T393" s="141">
        <f>COUNTIF(I394:N394,22)</f>
        <v>0</v>
      </c>
      <c r="U393" s="226"/>
      <c r="V393" s="226"/>
      <c r="W393" s="160">
        <f t="shared" si="472"/>
        <v>0</v>
      </c>
      <c r="X393" s="160">
        <f>SUMIF(U397:V397,1)</f>
        <v>0</v>
      </c>
      <c r="Y393" s="159"/>
    </row>
    <row r="394" spans="1:25" x14ac:dyDescent="0.25">
      <c r="A394" s="44" t="s">
        <v>23</v>
      </c>
      <c r="B394" s="146">
        <f>$B$2</f>
        <v>3</v>
      </c>
      <c r="C394" s="147">
        <f>$C$2</f>
        <v>6</v>
      </c>
      <c r="D394" s="147">
        <f>$D$2</f>
        <v>15</v>
      </c>
      <c r="E394" s="147">
        <f>$E$2</f>
        <v>20</v>
      </c>
      <c r="F394" s="139">
        <f>$F$4</f>
        <v>39</v>
      </c>
      <c r="G394" s="147">
        <f>$G$2</f>
        <v>4</v>
      </c>
      <c r="H394" s="148">
        <f>$H$2</f>
        <v>8</v>
      </c>
      <c r="I394" s="42"/>
      <c r="J394" s="50"/>
      <c r="K394" s="50"/>
      <c r="L394" s="50"/>
      <c r="M394" s="50"/>
      <c r="N394" s="50"/>
      <c r="O394" s="51"/>
      <c r="P394" s="136">
        <f>COUNTIF(I394:N394,3)</f>
        <v>0</v>
      </c>
      <c r="Q394" s="141">
        <f>COUNTIF(I394:N394,6)</f>
        <v>0</v>
      </c>
      <c r="R394" s="141">
        <f>COUNTIF(I394:N394,15)</f>
        <v>0</v>
      </c>
      <c r="S394" s="1">
        <f>COUNTIF(I395:N395,33)</f>
        <v>0</v>
      </c>
      <c r="T394" s="1">
        <f>COUNTIF(I395:N395,50)</f>
        <v>0</v>
      </c>
      <c r="U394" s="141">
        <f>COUNTIF(N394:O394,4)</f>
        <v>0</v>
      </c>
      <c r="V394" s="142">
        <f>COUNTIF(O394:P394,8)</f>
        <v>0</v>
      </c>
      <c r="W394" s="160">
        <f t="shared" si="472"/>
        <v>0</v>
      </c>
      <c r="X394" s="160">
        <f>SUMIF(U398:V398,1)</f>
        <v>0</v>
      </c>
      <c r="Y394" s="159"/>
    </row>
    <row r="395" spans="1:25" x14ac:dyDescent="0.25">
      <c r="A395" s="44" t="s">
        <v>24</v>
      </c>
      <c r="B395" s="149">
        <f>$B$3</f>
        <v>15</v>
      </c>
      <c r="C395" s="139">
        <f>$C$3</f>
        <v>17</v>
      </c>
      <c r="D395" s="139">
        <f>$D$3</f>
        <v>27</v>
      </c>
      <c r="E395" s="139">
        <f>$E$3</f>
        <v>33</v>
      </c>
      <c r="F395" s="139">
        <f>$F$5</f>
        <v>40</v>
      </c>
      <c r="G395" s="139">
        <f>$G$3</f>
        <v>1</v>
      </c>
      <c r="H395" s="150">
        <f>$H$3</f>
        <v>2</v>
      </c>
      <c r="I395" s="8">
        <f>$I$394</f>
        <v>0</v>
      </c>
      <c r="J395" s="1">
        <f>$J$394</f>
        <v>0</v>
      </c>
      <c r="K395" s="1">
        <f>$K$394</f>
        <v>0</v>
      </c>
      <c r="L395" s="1">
        <f>$L$394</f>
        <v>0</v>
      </c>
      <c r="M395" s="1">
        <f>$M$394</f>
        <v>0</v>
      </c>
      <c r="N395" s="1">
        <f>$N$394</f>
        <v>0</v>
      </c>
      <c r="O395" s="126">
        <f>$O$394</f>
        <v>0</v>
      </c>
      <c r="P395" s="8">
        <f>COUNTIF(I395:N395,15)</f>
        <v>0</v>
      </c>
      <c r="Q395" s="1">
        <f>COUNTIF(I395:N395,17)</f>
        <v>0</v>
      </c>
      <c r="R395" s="1">
        <f>COUNTIF(I395:N395,27)</f>
        <v>0</v>
      </c>
      <c r="S395" s="1">
        <f>COUNTIF(I396:N396,34)</f>
        <v>0</v>
      </c>
      <c r="T395" s="1">
        <f>COUNTIF(I396:N396,39)</f>
        <v>0</v>
      </c>
      <c r="U395" s="1">
        <f>COUNTIF(N395:O395,1)</f>
        <v>0</v>
      </c>
      <c r="V395" s="126">
        <f>COUNTIF(O395:P395,2)</f>
        <v>0</v>
      </c>
      <c r="W395" s="160">
        <f t="shared" si="472"/>
        <v>0</v>
      </c>
      <c r="X395" s="160">
        <f>SUMIF(U399:V399,1)</f>
        <v>0</v>
      </c>
      <c r="Y395" s="159"/>
    </row>
    <row r="396" spans="1:25" x14ac:dyDescent="0.25">
      <c r="A396" s="44" t="s">
        <v>25</v>
      </c>
      <c r="B396" s="149">
        <f>$B$4</f>
        <v>7</v>
      </c>
      <c r="C396" s="139">
        <f>$C$4</f>
        <v>8</v>
      </c>
      <c r="D396" s="139">
        <f>$D$4</f>
        <v>28</v>
      </c>
      <c r="E396" s="139">
        <f>$E$4</f>
        <v>34</v>
      </c>
      <c r="F396" s="139">
        <f>$F$6</f>
        <v>35</v>
      </c>
      <c r="G396" s="139">
        <f>$G$4</f>
        <v>4</v>
      </c>
      <c r="H396" s="150">
        <f>$H$4</f>
        <v>10</v>
      </c>
      <c r="I396" s="8">
        <f>$I$394</f>
        <v>0</v>
      </c>
      <c r="J396" s="1">
        <f>$J$394</f>
        <v>0</v>
      </c>
      <c r="K396" s="1">
        <f t="shared" ref="K396:K401" si="473">$K$394</f>
        <v>0</v>
      </c>
      <c r="L396" s="1">
        <f t="shared" ref="L396:L401" si="474">$L$394</f>
        <v>0</v>
      </c>
      <c r="M396" s="1">
        <f t="shared" ref="M396:M401" si="475">$M$394</f>
        <v>0</v>
      </c>
      <c r="N396" s="1">
        <f t="shared" ref="N396:N401" si="476">$N$394</f>
        <v>0</v>
      </c>
      <c r="O396" s="126">
        <f t="shared" ref="O396:O401" si="477">$O$394</f>
        <v>0</v>
      </c>
      <c r="P396" s="8">
        <f>COUNTIF(I396:N396,7)</f>
        <v>0</v>
      </c>
      <c r="Q396" s="1">
        <f t="shared" ref="Q396" si="478">COUNTIF(I396:N396,8)</f>
        <v>0</v>
      </c>
      <c r="R396" s="1">
        <f>COUNTIF(I396:N396,28)</f>
        <v>0</v>
      </c>
      <c r="S396" s="1">
        <f>COUNTIF(I397:N397,38)</f>
        <v>0</v>
      </c>
      <c r="T396" s="1">
        <f>COUNTIF(I397:N397,40)</f>
        <v>0</v>
      </c>
      <c r="U396" s="1">
        <f t="shared" ref="U396:U397" si="479">COUNTIF(N396:O396,4)</f>
        <v>0</v>
      </c>
      <c r="V396" s="126">
        <f>COUNTIF(O396:P396,10)</f>
        <v>0</v>
      </c>
      <c r="W396" s="160">
        <f t="shared" si="472"/>
        <v>0</v>
      </c>
      <c r="X396" s="160">
        <f>SUMIF(U400:V400,1)</f>
        <v>0</v>
      </c>
      <c r="Y396" s="159"/>
    </row>
    <row r="397" spans="1:25" ht="15.75" thickBot="1" x14ac:dyDescent="0.3">
      <c r="A397" s="44" t="s">
        <v>26</v>
      </c>
      <c r="B397" s="149">
        <f>$B$5</f>
        <v>1</v>
      </c>
      <c r="C397" s="139">
        <f>$C$5</f>
        <v>6</v>
      </c>
      <c r="D397" s="139">
        <f>$D$5</f>
        <v>19</v>
      </c>
      <c r="E397" s="139">
        <f>$E$5</f>
        <v>38</v>
      </c>
      <c r="F397" s="139">
        <f>$F$7</f>
        <v>37</v>
      </c>
      <c r="G397" s="139">
        <f>$G$5</f>
        <v>4</v>
      </c>
      <c r="H397" s="150">
        <f>$H$5</f>
        <v>5</v>
      </c>
      <c r="I397" s="8">
        <f>$I$394</f>
        <v>0</v>
      </c>
      <c r="J397" s="1">
        <f>$J$394</f>
        <v>0</v>
      </c>
      <c r="K397" s="1">
        <f t="shared" si="473"/>
        <v>0</v>
      </c>
      <c r="L397" s="1">
        <f t="shared" si="474"/>
        <v>0</v>
      </c>
      <c r="M397" s="1">
        <f t="shared" si="475"/>
        <v>0</v>
      </c>
      <c r="N397" s="1">
        <f t="shared" si="476"/>
        <v>0</v>
      </c>
      <c r="O397" s="126">
        <f t="shared" si="477"/>
        <v>0</v>
      </c>
      <c r="P397" s="8">
        <f>COUNTIF(I397:N397,1)</f>
        <v>0</v>
      </c>
      <c r="Q397" s="1">
        <f>COUNTIF(I397:N397,6)</f>
        <v>0</v>
      </c>
      <c r="R397" s="1">
        <f>COUNTIF(I397:N397,19)</f>
        <v>0</v>
      </c>
      <c r="S397" s="1">
        <f>COUNTIF(I398:N398,29)</f>
        <v>0</v>
      </c>
      <c r="T397" s="1">
        <f>COUNTIF(I398:N398,35)</f>
        <v>0</v>
      </c>
      <c r="U397" s="1">
        <f t="shared" si="479"/>
        <v>0</v>
      </c>
      <c r="V397" s="126">
        <f>COUNTIF(O397:P397,5)</f>
        <v>0</v>
      </c>
      <c r="W397" s="160">
        <f t="shared" si="472"/>
        <v>0</v>
      </c>
      <c r="X397" s="161">
        <f>SUMIF(U401:V401,1)</f>
        <v>0</v>
      </c>
      <c r="Y397" s="159"/>
    </row>
    <row r="398" spans="1:25" ht="15.75" thickBot="1" x14ac:dyDescent="0.3">
      <c r="A398" s="44" t="s">
        <v>27</v>
      </c>
      <c r="B398" s="149">
        <f>$B$6</f>
        <v>10</v>
      </c>
      <c r="C398" s="139">
        <f>$C$6</f>
        <v>25</v>
      </c>
      <c r="D398" s="139">
        <f>$D$6</f>
        <v>26</v>
      </c>
      <c r="E398" s="139">
        <f>$E$6</f>
        <v>29</v>
      </c>
      <c r="F398" s="139" t="e">
        <f>#REF!</f>
        <v>#REF!</v>
      </c>
      <c r="G398" s="139">
        <f>$G$6</f>
        <v>6</v>
      </c>
      <c r="H398" s="150">
        <f>$H$6</f>
        <v>9</v>
      </c>
      <c r="I398" s="8">
        <f>$I$394</f>
        <v>0</v>
      </c>
      <c r="J398" s="1">
        <f>$J$394</f>
        <v>0</v>
      </c>
      <c r="K398" s="1">
        <f t="shared" si="473"/>
        <v>0</v>
      </c>
      <c r="L398" s="1">
        <f t="shared" si="474"/>
        <v>0</v>
      </c>
      <c r="M398" s="1">
        <f t="shared" si="475"/>
        <v>0</v>
      </c>
      <c r="N398" s="1">
        <f t="shared" si="476"/>
        <v>0</v>
      </c>
      <c r="O398" s="126">
        <f t="shared" si="477"/>
        <v>0</v>
      </c>
      <c r="P398" s="8">
        <f>COUNTIF(I398:N398,10)</f>
        <v>0</v>
      </c>
      <c r="Q398" s="1">
        <f>COUNTIF(I398:N398,25)</f>
        <v>0</v>
      </c>
      <c r="R398" s="1">
        <f>COUNTIF(I398:N398,26)</f>
        <v>0</v>
      </c>
      <c r="S398" s="1">
        <f>COUNTIF(I399:N399,36)</f>
        <v>0</v>
      </c>
      <c r="T398" s="1">
        <f>COUNTIF(I399:N399,37)</f>
        <v>0</v>
      </c>
      <c r="U398" s="1">
        <f>COUNTIF(N398:O398,6)</f>
        <v>0</v>
      </c>
      <c r="V398" s="126">
        <f>COUNTIF(O398:P398,9)</f>
        <v>0</v>
      </c>
      <c r="W398" s="161">
        <f t="shared" si="472"/>
        <v>0</v>
      </c>
      <c r="X398" s="162" t="s">
        <v>3</v>
      </c>
      <c r="Y398" s="159"/>
    </row>
    <row r="399" spans="1:25" ht="15.75" thickBot="1" x14ac:dyDescent="0.3">
      <c r="A399" s="44" t="s">
        <v>28</v>
      </c>
      <c r="B399" s="149">
        <f>$B$7</f>
        <v>8</v>
      </c>
      <c r="C399" s="139">
        <f>$C$7</f>
        <v>33</v>
      </c>
      <c r="D399" s="139">
        <f>$D$7</f>
        <v>35</v>
      </c>
      <c r="E399" s="139">
        <f>$E$7</f>
        <v>36</v>
      </c>
      <c r="F399" s="152" t="e">
        <f>#REF!</f>
        <v>#REF!</v>
      </c>
      <c r="G399" s="139">
        <f>$G$7</f>
        <v>3</v>
      </c>
      <c r="H399" s="150">
        <f>$H$7</f>
        <v>7</v>
      </c>
      <c r="I399" s="8">
        <f>$I$394</f>
        <v>0</v>
      </c>
      <c r="J399" s="1">
        <f>$J$394</f>
        <v>0</v>
      </c>
      <c r="K399" s="1">
        <f t="shared" si="473"/>
        <v>0</v>
      </c>
      <c r="L399" s="1">
        <f t="shared" si="474"/>
        <v>0</v>
      </c>
      <c r="M399" s="1">
        <f t="shared" si="475"/>
        <v>0</v>
      </c>
      <c r="N399" s="1">
        <f t="shared" si="476"/>
        <v>0</v>
      </c>
      <c r="O399" s="126">
        <f t="shared" si="477"/>
        <v>0</v>
      </c>
      <c r="P399" s="8">
        <f>COUNTIF(I399:N399,8)</f>
        <v>0</v>
      </c>
      <c r="Q399" s="1">
        <f>COUNTIF(I399:N399,33)</f>
        <v>0</v>
      </c>
      <c r="R399" s="1">
        <f>COUNTIF(I399:N399,35)</f>
        <v>0</v>
      </c>
      <c r="S399" s="1">
        <v>0</v>
      </c>
      <c r="T399" s="1">
        <v>0</v>
      </c>
      <c r="U399" s="1">
        <f>COUNTIF(N399:O399,3)</f>
        <v>0</v>
      </c>
      <c r="V399" s="126">
        <f>COUNTIF(O399:P399,7)</f>
        <v>0</v>
      </c>
      <c r="W399" s="71" t="s">
        <v>9</v>
      </c>
      <c r="X399" s="160">
        <f>SUMIF(U403:V403,1)</f>
        <v>0</v>
      </c>
      <c r="Y399" s="159"/>
    </row>
    <row r="400" spans="1:25" ht="15.75" thickBot="1" x14ac:dyDescent="0.3">
      <c r="A400" s="44" t="s">
        <v>29</v>
      </c>
      <c r="B400" s="149" t="e">
        <f>#REF!</f>
        <v>#REF!</v>
      </c>
      <c r="C400" s="139" t="e">
        <f>#REF!</f>
        <v>#REF!</v>
      </c>
      <c r="D400" s="139" t="e">
        <f>#REF!</f>
        <v>#REF!</v>
      </c>
      <c r="E400" s="139" t="e">
        <f>#REF!</f>
        <v>#REF!</v>
      </c>
      <c r="F400" s="226"/>
      <c r="G400" s="139" t="e">
        <f>#REF!</f>
        <v>#REF!</v>
      </c>
      <c r="H400" s="150" t="e">
        <f>#REF!</f>
        <v>#REF!</v>
      </c>
      <c r="I400" s="8">
        <f>$I$394</f>
        <v>0</v>
      </c>
      <c r="J400" s="1">
        <f>$J$394</f>
        <v>0</v>
      </c>
      <c r="K400" s="1">
        <f t="shared" si="473"/>
        <v>0</v>
      </c>
      <c r="L400" s="1">
        <f t="shared" si="474"/>
        <v>0</v>
      </c>
      <c r="M400" s="1">
        <f t="shared" si="475"/>
        <v>0</v>
      </c>
      <c r="N400" s="1">
        <f t="shared" si="476"/>
        <v>0</v>
      </c>
      <c r="O400" s="126">
        <f t="shared" si="477"/>
        <v>0</v>
      </c>
      <c r="P400" s="8">
        <v>0</v>
      </c>
      <c r="Q400" s="1">
        <v>0</v>
      </c>
      <c r="R400" s="1">
        <v>0</v>
      </c>
      <c r="S400" s="143">
        <v>0</v>
      </c>
      <c r="T400" s="143">
        <v>0</v>
      </c>
      <c r="U400" s="1">
        <v>0</v>
      </c>
      <c r="V400" s="126">
        <v>0</v>
      </c>
      <c r="W400" s="160">
        <f>SUMIF(P403:T403,1)</f>
        <v>0</v>
      </c>
      <c r="X400" s="160">
        <f>SUMIF(U404:V404,1)</f>
        <v>0</v>
      </c>
      <c r="Y400" s="159"/>
    </row>
    <row r="401" spans="1:25" ht="15.75" thickBot="1" x14ac:dyDescent="0.3">
      <c r="A401" s="44" t="s">
        <v>30</v>
      </c>
      <c r="B401" s="151" t="e">
        <f>#REF!</f>
        <v>#REF!</v>
      </c>
      <c r="C401" s="152" t="e">
        <f>#REF!</f>
        <v>#REF!</v>
      </c>
      <c r="D401" s="152" t="e">
        <f>#REF!</f>
        <v>#REF!</v>
      </c>
      <c r="E401" s="152" t="e">
        <f>#REF!</f>
        <v>#REF!</v>
      </c>
      <c r="F401" s="147">
        <f>$F$2</f>
        <v>22</v>
      </c>
      <c r="G401" s="152" t="e">
        <f>#REF!</f>
        <v>#REF!</v>
      </c>
      <c r="H401" s="153" t="e">
        <f>#REF!</f>
        <v>#REF!</v>
      </c>
      <c r="I401" s="137">
        <f>$I$394</f>
        <v>0</v>
      </c>
      <c r="J401" s="143">
        <f>$J$394</f>
        <v>0</v>
      </c>
      <c r="K401" s="143">
        <f t="shared" si="473"/>
        <v>0</v>
      </c>
      <c r="L401" s="143">
        <f t="shared" si="474"/>
        <v>0</v>
      </c>
      <c r="M401" s="143">
        <f t="shared" si="475"/>
        <v>0</v>
      </c>
      <c r="N401" s="143">
        <f t="shared" si="476"/>
        <v>0</v>
      </c>
      <c r="O401" s="144">
        <f t="shared" si="477"/>
        <v>0</v>
      </c>
      <c r="P401" s="137">
        <v>0</v>
      </c>
      <c r="Q401" s="143">
        <v>0</v>
      </c>
      <c r="R401" s="143">
        <v>0</v>
      </c>
      <c r="S401" s="226"/>
      <c r="T401" s="226"/>
      <c r="U401" s="143">
        <v>0</v>
      </c>
      <c r="V401" s="144">
        <v>0</v>
      </c>
      <c r="W401" s="160">
        <f t="shared" ref="W401:W407" si="480">SUMIF(P404:T404,1)</f>
        <v>0</v>
      </c>
      <c r="X401" s="160">
        <f>SUMIF(U405:V405,1)</f>
        <v>0</v>
      </c>
      <c r="Y401" s="159"/>
    </row>
    <row r="402" spans="1:25" ht="15.75" thickBot="1" x14ac:dyDescent="0.3">
      <c r="A402" s="81">
        <v>44540</v>
      </c>
      <c r="B402" s="250" t="s">
        <v>0</v>
      </c>
      <c r="C402" s="226"/>
      <c r="D402" s="226"/>
      <c r="E402" s="226"/>
      <c r="F402" s="139">
        <f>$F$3</f>
        <v>50</v>
      </c>
      <c r="G402" s="226"/>
      <c r="H402" s="251"/>
      <c r="I402" s="361" t="s">
        <v>1</v>
      </c>
      <c r="J402" s="340"/>
      <c r="K402" s="340"/>
      <c r="L402" s="340"/>
      <c r="M402" s="340"/>
      <c r="N402" s="340"/>
      <c r="O402" s="346"/>
      <c r="P402" s="250" t="s">
        <v>2</v>
      </c>
      <c r="Q402" s="226"/>
      <c r="R402" s="226"/>
      <c r="S402" s="141">
        <f>COUNTIF(I403:N403,20)</f>
        <v>0</v>
      </c>
      <c r="T402" s="141">
        <f>COUNTIF(I403:N403,22)</f>
        <v>0</v>
      </c>
      <c r="U402" s="226"/>
      <c r="V402" s="226"/>
      <c r="W402" s="160">
        <f t="shared" si="480"/>
        <v>0</v>
      </c>
      <c r="X402" s="160">
        <f>SUMIF(U406:V406,1)</f>
        <v>0</v>
      </c>
      <c r="Y402" s="159"/>
    </row>
    <row r="403" spans="1:25" x14ac:dyDescent="0.25">
      <c r="A403" s="44" t="s">
        <v>23</v>
      </c>
      <c r="B403" s="146">
        <f>$B$2</f>
        <v>3</v>
      </c>
      <c r="C403" s="147">
        <f>$C$2</f>
        <v>6</v>
      </c>
      <c r="D403" s="147">
        <f>$D$2</f>
        <v>15</v>
      </c>
      <c r="E403" s="147">
        <f>$E$2</f>
        <v>20</v>
      </c>
      <c r="F403" s="139">
        <f>$F$4</f>
        <v>39</v>
      </c>
      <c r="G403" s="147">
        <f>$G$2</f>
        <v>4</v>
      </c>
      <c r="H403" s="148">
        <f>$H$2</f>
        <v>8</v>
      </c>
      <c r="I403" s="42"/>
      <c r="J403" s="50"/>
      <c r="K403" s="50"/>
      <c r="L403" s="50"/>
      <c r="M403" s="50"/>
      <c r="N403" s="50"/>
      <c r="O403" s="51"/>
      <c r="P403" s="136">
        <f>COUNTIF(I403:N403,3)</f>
        <v>0</v>
      </c>
      <c r="Q403" s="141">
        <f>COUNTIF(I403:N403,6)</f>
        <v>0</v>
      </c>
      <c r="R403" s="141">
        <f>COUNTIF(I403:N403,15)</f>
        <v>0</v>
      </c>
      <c r="S403" s="1">
        <f>COUNTIF(I404:N404,33)</f>
        <v>0</v>
      </c>
      <c r="T403" s="1">
        <f>COUNTIF(I404:N404,50)</f>
        <v>0</v>
      </c>
      <c r="U403" s="141">
        <f>COUNTIF(N403:O403,4)</f>
        <v>0</v>
      </c>
      <c r="V403" s="142">
        <f>COUNTIF(O403:P403,8)</f>
        <v>0</v>
      </c>
      <c r="W403" s="160">
        <f t="shared" si="480"/>
        <v>0</v>
      </c>
      <c r="X403" s="160">
        <f>SUMIF(U407:V407,1)</f>
        <v>0</v>
      </c>
      <c r="Y403" s="159"/>
    </row>
    <row r="404" spans="1:25" x14ac:dyDescent="0.25">
      <c r="A404" s="44" t="s">
        <v>24</v>
      </c>
      <c r="B404" s="149">
        <f>$B$3</f>
        <v>15</v>
      </c>
      <c r="C404" s="139">
        <f>$C$3</f>
        <v>17</v>
      </c>
      <c r="D404" s="139">
        <f>$D$3</f>
        <v>27</v>
      </c>
      <c r="E404" s="139">
        <f>$E$3</f>
        <v>33</v>
      </c>
      <c r="F404" s="139">
        <f>$F$5</f>
        <v>40</v>
      </c>
      <c r="G404" s="139">
        <f>$G$3</f>
        <v>1</v>
      </c>
      <c r="H404" s="150">
        <f>$H$3</f>
        <v>2</v>
      </c>
      <c r="I404" s="8">
        <f>$I$394</f>
        <v>0</v>
      </c>
      <c r="J404" s="1">
        <f>$J$394</f>
        <v>0</v>
      </c>
      <c r="K404" s="1">
        <f>$K$394</f>
        <v>0</v>
      </c>
      <c r="L404" s="1">
        <f>$L$394</f>
        <v>0</v>
      </c>
      <c r="M404" s="1">
        <f>$M$394</f>
        <v>0</v>
      </c>
      <c r="N404" s="1">
        <f>$N$394</f>
        <v>0</v>
      </c>
      <c r="O404" s="126">
        <f>$O$394</f>
        <v>0</v>
      </c>
      <c r="P404" s="8">
        <f>COUNTIF(I404:N404,15)</f>
        <v>0</v>
      </c>
      <c r="Q404" s="1">
        <f>COUNTIF(I404:N404,17)</f>
        <v>0</v>
      </c>
      <c r="R404" s="1">
        <f>COUNTIF(I404:N404,27)</f>
        <v>0</v>
      </c>
      <c r="S404" s="1">
        <f>COUNTIF(I405:N405,34)</f>
        <v>0</v>
      </c>
      <c r="T404" s="1">
        <f>COUNTIF(I405:N405,39)</f>
        <v>0</v>
      </c>
      <c r="U404" s="1">
        <f>COUNTIF(N404:O404,1)</f>
        <v>0</v>
      </c>
      <c r="V404" s="126">
        <f>COUNTIF(O404:P404,2)</f>
        <v>0</v>
      </c>
      <c r="W404" s="160">
        <f t="shared" si="480"/>
        <v>0</v>
      </c>
      <c r="X404" s="160">
        <f>SUMIF(U408:V408,1)</f>
        <v>0</v>
      </c>
      <c r="Y404" s="159"/>
    </row>
    <row r="405" spans="1:25" x14ac:dyDescent="0.25">
      <c r="A405" s="44" t="s">
        <v>25</v>
      </c>
      <c r="B405" s="149">
        <f>$B$4</f>
        <v>7</v>
      </c>
      <c r="C405" s="139">
        <f>$C$4</f>
        <v>8</v>
      </c>
      <c r="D405" s="139">
        <f>$D$4</f>
        <v>28</v>
      </c>
      <c r="E405" s="139">
        <f>$E$4</f>
        <v>34</v>
      </c>
      <c r="F405" s="139">
        <f>$F$6</f>
        <v>35</v>
      </c>
      <c r="G405" s="139">
        <f>$G$4</f>
        <v>4</v>
      </c>
      <c r="H405" s="150">
        <f>$H$4</f>
        <v>10</v>
      </c>
      <c r="I405" s="8">
        <f>$I$394</f>
        <v>0</v>
      </c>
      <c r="J405" s="1">
        <f>$J$394</f>
        <v>0</v>
      </c>
      <c r="K405" s="1">
        <f t="shared" ref="K405:K410" si="481">$K$394</f>
        <v>0</v>
      </c>
      <c r="L405" s="1">
        <f t="shared" ref="L405:L410" si="482">$L$394</f>
        <v>0</v>
      </c>
      <c r="M405" s="1">
        <f t="shared" ref="M405:M410" si="483">$M$394</f>
        <v>0</v>
      </c>
      <c r="N405" s="1">
        <f t="shared" ref="N405:N410" si="484">$N$394</f>
        <v>0</v>
      </c>
      <c r="O405" s="126">
        <f t="shared" ref="O405:O410" si="485">$O$394</f>
        <v>0</v>
      </c>
      <c r="P405" s="8">
        <f>COUNTIF(I405:N405,7)</f>
        <v>0</v>
      </c>
      <c r="Q405" s="1">
        <f t="shared" ref="Q405" si="486">COUNTIF(I405:N405,8)</f>
        <v>0</v>
      </c>
      <c r="R405" s="1">
        <f>COUNTIF(I405:N405,28)</f>
        <v>0</v>
      </c>
      <c r="S405" s="1">
        <f>COUNTIF(I406:N406,38)</f>
        <v>0</v>
      </c>
      <c r="T405" s="1">
        <f>COUNTIF(I406:N406,40)</f>
        <v>0</v>
      </c>
      <c r="U405" s="1">
        <f t="shared" ref="U405:U406" si="487">COUNTIF(N405:O405,4)</f>
        <v>0</v>
      </c>
      <c r="V405" s="126">
        <f>COUNTIF(O405:P405,10)</f>
        <v>0</v>
      </c>
      <c r="W405" s="160">
        <f t="shared" si="480"/>
        <v>0</v>
      </c>
      <c r="X405" s="160">
        <f>SUMIF(U409:V409,1)</f>
        <v>0</v>
      </c>
      <c r="Y405" s="159"/>
    </row>
    <row r="406" spans="1:25" ht="15.75" thickBot="1" x14ac:dyDescent="0.3">
      <c r="A406" s="44" t="s">
        <v>26</v>
      </c>
      <c r="B406" s="149">
        <f>$B$5</f>
        <v>1</v>
      </c>
      <c r="C406" s="139">
        <f>$C$5</f>
        <v>6</v>
      </c>
      <c r="D406" s="139">
        <f>$D$5</f>
        <v>19</v>
      </c>
      <c r="E406" s="139">
        <f>$E$5</f>
        <v>38</v>
      </c>
      <c r="F406" s="139">
        <f>$F$7</f>
        <v>37</v>
      </c>
      <c r="G406" s="139">
        <f>$G$5</f>
        <v>4</v>
      </c>
      <c r="H406" s="150">
        <f>$H$5</f>
        <v>5</v>
      </c>
      <c r="I406" s="8">
        <f>$I$394</f>
        <v>0</v>
      </c>
      <c r="J406" s="1">
        <f>$J$394</f>
        <v>0</v>
      </c>
      <c r="K406" s="1">
        <f t="shared" si="481"/>
        <v>0</v>
      </c>
      <c r="L406" s="1">
        <f t="shared" si="482"/>
        <v>0</v>
      </c>
      <c r="M406" s="1">
        <f t="shared" si="483"/>
        <v>0</v>
      </c>
      <c r="N406" s="1">
        <f t="shared" si="484"/>
        <v>0</v>
      </c>
      <c r="O406" s="126">
        <f t="shared" si="485"/>
        <v>0</v>
      </c>
      <c r="P406" s="8">
        <f>COUNTIF(I406:N406,1)</f>
        <v>0</v>
      </c>
      <c r="Q406" s="1">
        <f>COUNTIF(I406:N406,6)</f>
        <v>0</v>
      </c>
      <c r="R406" s="1">
        <f>COUNTIF(I406:N406,19)</f>
        <v>0</v>
      </c>
      <c r="S406" s="1">
        <f>COUNTIF(I407:N407,29)</f>
        <v>0</v>
      </c>
      <c r="T406" s="1">
        <f>COUNTIF(I407:N407,35)</f>
        <v>0</v>
      </c>
      <c r="U406" s="1">
        <f t="shared" si="487"/>
        <v>0</v>
      </c>
      <c r="V406" s="126">
        <f>COUNTIF(O406:P406,5)</f>
        <v>0</v>
      </c>
      <c r="W406" s="160">
        <f t="shared" si="480"/>
        <v>0</v>
      </c>
      <c r="X406" s="161">
        <f>SUMIF(U410:V410,1)</f>
        <v>0</v>
      </c>
      <c r="Y406" s="159"/>
    </row>
    <row r="407" spans="1:25" ht="15.75" thickBot="1" x14ac:dyDescent="0.3">
      <c r="A407" s="44" t="s">
        <v>27</v>
      </c>
      <c r="B407" s="149">
        <f>$B$6</f>
        <v>10</v>
      </c>
      <c r="C407" s="139">
        <f>$C$6</f>
        <v>25</v>
      </c>
      <c r="D407" s="139">
        <f>$D$6</f>
        <v>26</v>
      </c>
      <c r="E407" s="139">
        <f>$E$6</f>
        <v>29</v>
      </c>
      <c r="F407" s="139" t="e">
        <f>#REF!</f>
        <v>#REF!</v>
      </c>
      <c r="G407" s="139">
        <f>$G$6</f>
        <v>6</v>
      </c>
      <c r="H407" s="150">
        <f>$H$6</f>
        <v>9</v>
      </c>
      <c r="I407" s="8">
        <f>$I$394</f>
        <v>0</v>
      </c>
      <c r="J407" s="1">
        <f>$J$394</f>
        <v>0</v>
      </c>
      <c r="K407" s="1">
        <f t="shared" si="481"/>
        <v>0</v>
      </c>
      <c r="L407" s="1">
        <f t="shared" si="482"/>
        <v>0</v>
      </c>
      <c r="M407" s="1">
        <f t="shared" si="483"/>
        <v>0</v>
      </c>
      <c r="N407" s="1">
        <f t="shared" si="484"/>
        <v>0</v>
      </c>
      <c r="O407" s="126">
        <f t="shared" si="485"/>
        <v>0</v>
      </c>
      <c r="P407" s="8">
        <f>COUNTIF(I407:N407,10)</f>
        <v>0</v>
      </c>
      <c r="Q407" s="1">
        <f>COUNTIF(I407:N407,25)</f>
        <v>0</v>
      </c>
      <c r="R407" s="1">
        <f>COUNTIF(I407:N407,26)</f>
        <v>0</v>
      </c>
      <c r="S407" s="1">
        <f>COUNTIF(I408:N408,36)</f>
        <v>0</v>
      </c>
      <c r="T407" s="1">
        <f>COUNTIF(I408:N408,37)</f>
        <v>0</v>
      </c>
      <c r="U407" s="1">
        <f>COUNTIF(N407:O407,6)</f>
        <v>0</v>
      </c>
      <c r="V407" s="126">
        <f>COUNTIF(O407:P407,9)</f>
        <v>0</v>
      </c>
      <c r="W407" s="161">
        <f t="shared" si="480"/>
        <v>0</v>
      </c>
      <c r="Y407" s="159"/>
    </row>
    <row r="408" spans="1:25" ht="15.75" thickBot="1" x14ac:dyDescent="0.3">
      <c r="A408" s="44" t="s">
        <v>28</v>
      </c>
      <c r="B408" s="149">
        <f>$B$7</f>
        <v>8</v>
      </c>
      <c r="C408" s="139">
        <f>$C$7</f>
        <v>33</v>
      </c>
      <c r="D408" s="139">
        <f>$D$7</f>
        <v>35</v>
      </c>
      <c r="E408" s="139">
        <f>$E$7</f>
        <v>36</v>
      </c>
      <c r="F408" s="152" t="e">
        <f>#REF!</f>
        <v>#REF!</v>
      </c>
      <c r="G408" s="139">
        <f>$G$7</f>
        <v>3</v>
      </c>
      <c r="H408" s="150">
        <f>$H$7</f>
        <v>7</v>
      </c>
      <c r="I408" s="8">
        <f>$I$394</f>
        <v>0</v>
      </c>
      <c r="J408" s="1">
        <f>$J$394</f>
        <v>0</v>
      </c>
      <c r="K408" s="1">
        <f t="shared" si="481"/>
        <v>0</v>
      </c>
      <c r="L408" s="1">
        <f t="shared" si="482"/>
        <v>0</v>
      </c>
      <c r="M408" s="1">
        <f t="shared" si="483"/>
        <v>0</v>
      </c>
      <c r="N408" s="1">
        <f t="shared" si="484"/>
        <v>0</v>
      </c>
      <c r="O408" s="126">
        <f t="shared" si="485"/>
        <v>0</v>
      </c>
      <c r="P408" s="8">
        <f>COUNTIF(I408:N408,8)</f>
        <v>0</v>
      </c>
      <c r="Q408" s="1">
        <f>COUNTIF(I408:N408,33)</f>
        <v>0</v>
      </c>
      <c r="R408" s="1">
        <f>COUNTIF(I408:N408,35)</f>
        <v>0</v>
      </c>
      <c r="S408" s="1">
        <v>0</v>
      </c>
      <c r="T408" s="1">
        <v>0</v>
      </c>
      <c r="U408" s="1">
        <f>COUNTIF(N408:O408,3)</f>
        <v>0</v>
      </c>
      <c r="V408" s="126">
        <f>COUNTIF(O408:P408,7)</f>
        <v>0</v>
      </c>
      <c r="X408" s="162" t="s">
        <v>3</v>
      </c>
      <c r="Y408" s="159"/>
    </row>
    <row r="409" spans="1:25" ht="15.75" thickBot="1" x14ac:dyDescent="0.3">
      <c r="A409" s="44" t="s">
        <v>29</v>
      </c>
      <c r="B409" s="149" t="e">
        <f>#REF!</f>
        <v>#REF!</v>
      </c>
      <c r="C409" s="139" t="e">
        <f>#REF!</f>
        <v>#REF!</v>
      </c>
      <c r="D409" s="139" t="e">
        <f>#REF!</f>
        <v>#REF!</v>
      </c>
      <c r="E409" s="139" t="e">
        <f>#REF!</f>
        <v>#REF!</v>
      </c>
      <c r="G409" s="139" t="e">
        <f>#REF!</f>
        <v>#REF!</v>
      </c>
      <c r="H409" s="150" t="e">
        <f>#REF!</f>
        <v>#REF!</v>
      </c>
      <c r="I409" s="8">
        <f>$I$394</f>
        <v>0</v>
      </c>
      <c r="J409" s="1">
        <f>$J$394</f>
        <v>0</v>
      </c>
      <c r="K409" s="1">
        <f t="shared" si="481"/>
        <v>0</v>
      </c>
      <c r="L409" s="1">
        <f t="shared" si="482"/>
        <v>0</v>
      </c>
      <c r="M409" s="1">
        <f t="shared" si="483"/>
        <v>0</v>
      </c>
      <c r="N409" s="1">
        <f t="shared" si="484"/>
        <v>0</v>
      </c>
      <c r="O409" s="126">
        <f t="shared" si="485"/>
        <v>0</v>
      </c>
      <c r="P409" s="8">
        <v>0</v>
      </c>
      <c r="Q409" s="1">
        <v>0</v>
      </c>
      <c r="R409" s="1">
        <v>0</v>
      </c>
      <c r="S409" s="143">
        <v>0</v>
      </c>
      <c r="T409" s="143">
        <v>0</v>
      </c>
      <c r="U409" s="1">
        <v>0</v>
      </c>
      <c r="V409" s="126">
        <v>0</v>
      </c>
      <c r="X409" s="160">
        <f>SUMIF(U414:V414,1)</f>
        <v>0</v>
      </c>
      <c r="Y409" s="159"/>
    </row>
    <row r="410" spans="1:25" ht="15.75" thickBot="1" x14ac:dyDescent="0.3">
      <c r="A410" s="44" t="s">
        <v>30</v>
      </c>
      <c r="B410" s="151" t="e">
        <f>#REF!</f>
        <v>#REF!</v>
      </c>
      <c r="C410" s="152" t="e">
        <f>#REF!</f>
        <v>#REF!</v>
      </c>
      <c r="D410" s="152" t="e">
        <f>#REF!</f>
        <v>#REF!</v>
      </c>
      <c r="E410" s="152" t="e">
        <f>#REF!</f>
        <v>#REF!</v>
      </c>
      <c r="G410" s="152" t="e">
        <f>#REF!</f>
        <v>#REF!</v>
      </c>
      <c r="H410" s="153" t="e">
        <f>#REF!</f>
        <v>#REF!</v>
      </c>
      <c r="I410" s="137">
        <f>$I$394</f>
        <v>0</v>
      </c>
      <c r="J410" s="143">
        <f>$J$394</f>
        <v>0</v>
      </c>
      <c r="K410" s="143">
        <f t="shared" si="481"/>
        <v>0</v>
      </c>
      <c r="L410" s="143">
        <f t="shared" si="482"/>
        <v>0</v>
      </c>
      <c r="M410" s="143">
        <f t="shared" si="483"/>
        <v>0</v>
      </c>
      <c r="N410" s="143">
        <f t="shared" si="484"/>
        <v>0</v>
      </c>
      <c r="O410" s="144">
        <f t="shared" si="485"/>
        <v>0</v>
      </c>
      <c r="P410" s="137">
        <v>0</v>
      </c>
      <c r="Q410" s="143">
        <v>0</v>
      </c>
      <c r="R410" s="143">
        <v>0</v>
      </c>
      <c r="U410" s="143">
        <v>0</v>
      </c>
      <c r="V410" s="144">
        <v>0</v>
      </c>
      <c r="W410" s="71" t="s">
        <v>9</v>
      </c>
      <c r="X410" s="160">
        <f t="shared" ref="X410:X416" si="488">SUMIF(U415:V415,1)</f>
        <v>0</v>
      </c>
    </row>
    <row r="411" spans="1:25" ht="15.75" thickBot="1" x14ac:dyDescent="0.3">
      <c r="A411" s="12">
        <v>50</v>
      </c>
      <c r="F411" s="246"/>
      <c r="W411" s="160">
        <f>SUMIF(P414:T414,1)</f>
        <v>0</v>
      </c>
      <c r="X411" s="160">
        <f t="shared" si="488"/>
        <v>0</v>
      </c>
    </row>
    <row r="412" spans="1:25" ht="15.75" thickBot="1" x14ac:dyDescent="0.3">
      <c r="F412" s="147">
        <f>$F$2</f>
        <v>22</v>
      </c>
      <c r="S412" s="246"/>
      <c r="T412" s="246"/>
      <c r="W412" s="160">
        <f t="shared" ref="W412:W418" si="489">SUMIF(P415:T415,1)</f>
        <v>0</v>
      </c>
      <c r="X412" s="160">
        <f t="shared" si="488"/>
        <v>0</v>
      </c>
      <c r="Y412" s="159"/>
    </row>
    <row r="413" spans="1:25" ht="15.75" thickBot="1" x14ac:dyDescent="0.3">
      <c r="A413" s="82">
        <v>44547</v>
      </c>
      <c r="B413" s="252" t="s">
        <v>0</v>
      </c>
      <c r="C413" s="246"/>
      <c r="D413" s="246"/>
      <c r="E413" s="246"/>
      <c r="F413" s="139">
        <f>$F$3</f>
        <v>50</v>
      </c>
      <c r="G413" s="246"/>
      <c r="H413" s="247"/>
      <c r="I413" s="361" t="s">
        <v>1</v>
      </c>
      <c r="J413" s="340"/>
      <c r="K413" s="340"/>
      <c r="L413" s="340"/>
      <c r="M413" s="340"/>
      <c r="N413" s="340"/>
      <c r="O413" s="346"/>
      <c r="P413" s="252" t="s">
        <v>2</v>
      </c>
      <c r="Q413" s="246"/>
      <c r="R413" s="246"/>
      <c r="S413" s="141">
        <f>COUNTIF(I414:N414,20)</f>
        <v>0</v>
      </c>
      <c r="T413" s="141">
        <f>COUNTIF(I414:N414,22)</f>
        <v>0</v>
      </c>
      <c r="U413" s="246"/>
      <c r="V413" s="246"/>
      <c r="W413" s="160">
        <f t="shared" si="489"/>
        <v>0</v>
      </c>
      <c r="X413" s="160">
        <f t="shared" si="488"/>
        <v>0</v>
      </c>
      <c r="Y413" s="159"/>
    </row>
    <row r="414" spans="1:25" x14ac:dyDescent="0.25">
      <c r="A414" s="44" t="s">
        <v>23</v>
      </c>
      <c r="B414" s="146">
        <f>$B$2</f>
        <v>3</v>
      </c>
      <c r="C414" s="147">
        <f>$C$2</f>
        <v>6</v>
      </c>
      <c r="D414" s="147">
        <f>$D$2</f>
        <v>15</v>
      </c>
      <c r="E414" s="147">
        <f>$E$2</f>
        <v>20</v>
      </c>
      <c r="F414" s="139">
        <f>$F$4</f>
        <v>39</v>
      </c>
      <c r="G414" s="147">
        <f>$G$2</f>
        <v>4</v>
      </c>
      <c r="H414" s="148">
        <f>$H$2</f>
        <v>8</v>
      </c>
      <c r="I414" s="42"/>
      <c r="J414" s="50"/>
      <c r="K414" s="50"/>
      <c r="L414" s="50"/>
      <c r="M414" s="50"/>
      <c r="N414" s="50"/>
      <c r="O414" s="51"/>
      <c r="P414" s="136">
        <f>COUNTIF(I414:N414,3)</f>
        <v>0</v>
      </c>
      <c r="Q414" s="141">
        <f>COUNTIF(I414:N414,6)</f>
        <v>0</v>
      </c>
      <c r="R414" s="141">
        <f>COUNTIF(I414:N414,15)</f>
        <v>0</v>
      </c>
      <c r="S414" s="1">
        <f>COUNTIF(I415:N415,33)</f>
        <v>0</v>
      </c>
      <c r="T414" s="1">
        <f>COUNTIF(I415:N415,50)</f>
        <v>0</v>
      </c>
      <c r="U414" s="141">
        <f>COUNTIF(N414:O414,4)</f>
        <v>0</v>
      </c>
      <c r="V414" s="142">
        <f>COUNTIF(O414:P414,8)</f>
        <v>0</v>
      </c>
      <c r="W414" s="160">
        <f t="shared" si="489"/>
        <v>0</v>
      </c>
      <c r="X414" s="160">
        <f t="shared" si="488"/>
        <v>0</v>
      </c>
      <c r="Y414" s="159"/>
    </row>
    <row r="415" spans="1:25" x14ac:dyDescent="0.25">
      <c r="A415" s="44" t="s">
        <v>24</v>
      </c>
      <c r="B415" s="149">
        <f>$B$3</f>
        <v>15</v>
      </c>
      <c r="C415" s="139">
        <f>$C$3</f>
        <v>17</v>
      </c>
      <c r="D415" s="139">
        <f>$D$3</f>
        <v>27</v>
      </c>
      <c r="E415" s="139">
        <f>$E$3</f>
        <v>33</v>
      </c>
      <c r="F415" s="139">
        <f>$F$5</f>
        <v>40</v>
      </c>
      <c r="G415" s="139">
        <f>$G$3</f>
        <v>1</v>
      </c>
      <c r="H415" s="150">
        <f>$H$3</f>
        <v>2</v>
      </c>
      <c r="I415" s="8">
        <f>$I$414</f>
        <v>0</v>
      </c>
      <c r="J415" s="1">
        <f>$J$414</f>
        <v>0</v>
      </c>
      <c r="K415" s="1">
        <f>$K$414</f>
        <v>0</v>
      </c>
      <c r="L415" s="1">
        <f>$L$414</f>
        <v>0</v>
      </c>
      <c r="M415" s="1">
        <f>$M$414</f>
        <v>0</v>
      </c>
      <c r="N415" s="1">
        <f>$N$414</f>
        <v>0</v>
      </c>
      <c r="O415" s="126">
        <f>$O$414</f>
        <v>0</v>
      </c>
      <c r="P415" s="8">
        <f>COUNTIF(I415:N415,15)</f>
        <v>0</v>
      </c>
      <c r="Q415" s="1">
        <f>COUNTIF(I415:N415,17)</f>
        <v>0</v>
      </c>
      <c r="R415" s="1">
        <f>COUNTIF(I415:N415,27)</f>
        <v>0</v>
      </c>
      <c r="S415" s="1">
        <f>COUNTIF(I416:N416,34)</f>
        <v>0</v>
      </c>
      <c r="T415" s="1">
        <f>COUNTIF(I416:N416,39)</f>
        <v>0</v>
      </c>
      <c r="U415" s="1">
        <f>COUNTIF(N415:O415,1)</f>
        <v>0</v>
      </c>
      <c r="V415" s="126">
        <f>COUNTIF(O415:P415,2)</f>
        <v>0</v>
      </c>
      <c r="W415" s="160">
        <f t="shared" si="489"/>
        <v>0</v>
      </c>
      <c r="X415" s="160">
        <f t="shared" si="488"/>
        <v>0</v>
      </c>
      <c r="Y415" s="159"/>
    </row>
    <row r="416" spans="1:25" ht="15.75" thickBot="1" x14ac:dyDescent="0.3">
      <c r="A416" s="44" t="s">
        <v>25</v>
      </c>
      <c r="B416" s="149">
        <f>$B$4</f>
        <v>7</v>
      </c>
      <c r="C416" s="139">
        <f>$C$4</f>
        <v>8</v>
      </c>
      <c r="D416" s="139">
        <f>$D$4</f>
        <v>28</v>
      </c>
      <c r="E416" s="139">
        <f>$E$4</f>
        <v>34</v>
      </c>
      <c r="F416" s="139">
        <f>$F$6</f>
        <v>35</v>
      </c>
      <c r="G416" s="139">
        <f>$G$4</f>
        <v>4</v>
      </c>
      <c r="H416" s="150">
        <f>$H$4</f>
        <v>10</v>
      </c>
      <c r="I416" s="8">
        <f>$I$414</f>
        <v>0</v>
      </c>
      <c r="J416" s="1">
        <f>$J$414</f>
        <v>0</v>
      </c>
      <c r="K416" s="1">
        <f t="shared" ref="K416:K421" si="490">$K$414</f>
        <v>0</v>
      </c>
      <c r="L416" s="1">
        <f t="shared" ref="L416:L421" si="491">$L$414</f>
        <v>0</v>
      </c>
      <c r="M416" s="1">
        <f t="shared" ref="M416:M421" si="492">$M$414</f>
        <v>0</v>
      </c>
      <c r="N416" s="1">
        <f t="shared" ref="N416:N421" si="493">$N$414</f>
        <v>0</v>
      </c>
      <c r="O416" s="126">
        <f t="shared" ref="O416:O421" si="494">$O$414</f>
        <v>0</v>
      </c>
      <c r="P416" s="8">
        <f>COUNTIF(I416:N416,7)</f>
        <v>0</v>
      </c>
      <c r="Q416" s="1">
        <f t="shared" ref="Q416" si="495">COUNTIF(I416:N416,8)</f>
        <v>0</v>
      </c>
      <c r="R416" s="1">
        <f>COUNTIF(I416:N416,28)</f>
        <v>0</v>
      </c>
      <c r="S416" s="1">
        <f>COUNTIF(I417:N417,38)</f>
        <v>0</v>
      </c>
      <c r="T416" s="1">
        <f>COUNTIF(I417:N417,40)</f>
        <v>0</v>
      </c>
      <c r="U416" s="1">
        <f t="shared" ref="U416:U417" si="496">COUNTIF(N416:O416,4)</f>
        <v>0</v>
      </c>
      <c r="V416" s="126">
        <f>COUNTIF(O416:P416,10)</f>
        <v>0</v>
      </c>
      <c r="W416" s="160">
        <f t="shared" si="489"/>
        <v>0</v>
      </c>
      <c r="X416" s="164">
        <f t="shared" si="488"/>
        <v>0</v>
      </c>
      <c r="Y416" s="159"/>
    </row>
    <row r="417" spans="1:25" x14ac:dyDescent="0.25">
      <c r="A417" s="44" t="s">
        <v>26</v>
      </c>
      <c r="B417" s="149">
        <f>$B$5</f>
        <v>1</v>
      </c>
      <c r="C417" s="139">
        <f>$C$5</f>
        <v>6</v>
      </c>
      <c r="D417" s="139">
        <f>$D$5</f>
        <v>19</v>
      </c>
      <c r="E417" s="139">
        <f>$E$5</f>
        <v>38</v>
      </c>
      <c r="F417" s="139">
        <f>$F$7</f>
        <v>37</v>
      </c>
      <c r="G417" s="139">
        <f>$G$5</f>
        <v>4</v>
      </c>
      <c r="H417" s="150">
        <f>$H$5</f>
        <v>5</v>
      </c>
      <c r="I417" s="8">
        <f>$I$414</f>
        <v>0</v>
      </c>
      <c r="J417" s="1">
        <f>$J$414</f>
        <v>0</v>
      </c>
      <c r="K417" s="1">
        <f t="shared" si="490"/>
        <v>0</v>
      </c>
      <c r="L417" s="1">
        <f t="shared" si="491"/>
        <v>0</v>
      </c>
      <c r="M417" s="1">
        <f t="shared" si="492"/>
        <v>0</v>
      </c>
      <c r="N417" s="1">
        <f t="shared" si="493"/>
        <v>0</v>
      </c>
      <c r="O417" s="126">
        <f t="shared" si="494"/>
        <v>0</v>
      </c>
      <c r="P417" s="8">
        <f>COUNTIF(I417:N417,1)</f>
        <v>0</v>
      </c>
      <c r="Q417" s="1">
        <f>COUNTIF(I417:N417,6)</f>
        <v>0</v>
      </c>
      <c r="R417" s="1">
        <f>COUNTIF(I417:N417,19)</f>
        <v>0</v>
      </c>
      <c r="S417" s="1">
        <f>COUNTIF(I418:N418,29)</f>
        <v>0</v>
      </c>
      <c r="T417" s="1">
        <f>COUNTIF(I418:N418,35)</f>
        <v>0</v>
      </c>
      <c r="U417" s="1">
        <f t="shared" si="496"/>
        <v>0</v>
      </c>
      <c r="V417" s="126">
        <f>COUNTIF(O417:P417,5)</f>
        <v>0</v>
      </c>
      <c r="W417" s="160">
        <f t="shared" si="489"/>
        <v>0</v>
      </c>
      <c r="X417" s="162" t="s">
        <v>3</v>
      </c>
      <c r="Y417" s="159"/>
    </row>
    <row r="418" spans="1:25" ht="15.75" thickBot="1" x14ac:dyDescent="0.3">
      <c r="A418" s="44" t="s">
        <v>27</v>
      </c>
      <c r="B418" s="149">
        <f>$B$6</f>
        <v>10</v>
      </c>
      <c r="C418" s="139">
        <f>$C$6</f>
        <v>25</v>
      </c>
      <c r="D418" s="139">
        <f>$D$6</f>
        <v>26</v>
      </c>
      <c r="E418" s="139">
        <f>$E$6</f>
        <v>29</v>
      </c>
      <c r="F418" s="139" t="e">
        <f>#REF!</f>
        <v>#REF!</v>
      </c>
      <c r="G418" s="139">
        <f>$G$6</f>
        <v>6</v>
      </c>
      <c r="H418" s="150">
        <f>$H$6</f>
        <v>9</v>
      </c>
      <c r="I418" s="8">
        <f>$I$414</f>
        <v>0</v>
      </c>
      <c r="J418" s="1">
        <f>$J$414</f>
        <v>0</v>
      </c>
      <c r="K418" s="1">
        <f t="shared" si="490"/>
        <v>0</v>
      </c>
      <c r="L418" s="1">
        <f t="shared" si="491"/>
        <v>0</v>
      </c>
      <c r="M418" s="1">
        <f t="shared" si="492"/>
        <v>0</v>
      </c>
      <c r="N418" s="1">
        <f t="shared" si="493"/>
        <v>0</v>
      </c>
      <c r="O418" s="126">
        <f t="shared" si="494"/>
        <v>0</v>
      </c>
      <c r="P418" s="8">
        <f>COUNTIF(I418:N418,10)</f>
        <v>0</v>
      </c>
      <c r="Q418" s="1">
        <f>COUNTIF(I418:N418,25)</f>
        <v>0</v>
      </c>
      <c r="R418" s="1">
        <f>COUNTIF(I418:N418,26)</f>
        <v>0</v>
      </c>
      <c r="S418" s="1">
        <f>COUNTIF(I419:N419,36)</f>
        <v>0</v>
      </c>
      <c r="T418" s="1">
        <f>COUNTIF(I419:N419,37)</f>
        <v>0</v>
      </c>
      <c r="U418" s="1">
        <f>COUNTIF(N418:O418,6)</f>
        <v>0</v>
      </c>
      <c r="V418" s="126">
        <f>COUNTIF(O418:P418,9)</f>
        <v>0</v>
      </c>
      <c r="W418" s="164">
        <f t="shared" si="489"/>
        <v>0</v>
      </c>
      <c r="X418" s="160">
        <f>SUMIF(U423:V423,1)</f>
        <v>0</v>
      </c>
      <c r="Y418" s="159"/>
    </row>
    <row r="419" spans="1:25" ht="15.75" thickBot="1" x14ac:dyDescent="0.3">
      <c r="A419" s="44" t="s">
        <v>28</v>
      </c>
      <c r="B419" s="149">
        <f>$B$7</f>
        <v>8</v>
      </c>
      <c r="C419" s="139">
        <f>$C$7</f>
        <v>33</v>
      </c>
      <c r="D419" s="139">
        <f>$D$7</f>
        <v>35</v>
      </c>
      <c r="E419" s="139">
        <f>$E$7</f>
        <v>36</v>
      </c>
      <c r="F419" s="152" t="e">
        <f>#REF!</f>
        <v>#REF!</v>
      </c>
      <c r="G419" s="139">
        <f>$G$7</f>
        <v>3</v>
      </c>
      <c r="H419" s="150">
        <f>$H$7</f>
        <v>7</v>
      </c>
      <c r="I419" s="8">
        <f>$I$414</f>
        <v>0</v>
      </c>
      <c r="J419" s="1">
        <f>$J$414</f>
        <v>0</v>
      </c>
      <c r="K419" s="1">
        <f t="shared" si="490"/>
        <v>0</v>
      </c>
      <c r="L419" s="1">
        <f t="shared" si="491"/>
        <v>0</v>
      </c>
      <c r="M419" s="1">
        <f t="shared" si="492"/>
        <v>0</v>
      </c>
      <c r="N419" s="1">
        <f t="shared" si="493"/>
        <v>0</v>
      </c>
      <c r="O419" s="126">
        <f t="shared" si="494"/>
        <v>0</v>
      </c>
      <c r="P419" s="8">
        <f>COUNTIF(I419:N419,8)</f>
        <v>0</v>
      </c>
      <c r="Q419" s="1">
        <f>COUNTIF(I419:N419,33)</f>
        <v>0</v>
      </c>
      <c r="R419" s="1">
        <f>COUNTIF(I419:N419,35)</f>
        <v>0</v>
      </c>
      <c r="S419" s="1">
        <v>0</v>
      </c>
      <c r="T419" s="1">
        <v>0</v>
      </c>
      <c r="U419" s="1">
        <f>COUNTIF(N419:O419,3)</f>
        <v>0</v>
      </c>
      <c r="V419" s="126">
        <f>COUNTIF(O419:P419,7)</f>
        <v>0</v>
      </c>
      <c r="W419" s="71" t="s">
        <v>9</v>
      </c>
      <c r="X419" s="160">
        <f t="shared" ref="X419:X425" si="497">SUMIF(U424:V424,1)</f>
        <v>0</v>
      </c>
      <c r="Y419" s="159"/>
    </row>
    <row r="420" spans="1:25" ht="15.75" thickBot="1" x14ac:dyDescent="0.3">
      <c r="A420" s="44" t="s">
        <v>29</v>
      </c>
      <c r="B420" s="149" t="e">
        <f>#REF!</f>
        <v>#REF!</v>
      </c>
      <c r="C420" s="139" t="e">
        <f>#REF!</f>
        <v>#REF!</v>
      </c>
      <c r="D420" s="139" t="e">
        <f>#REF!</f>
        <v>#REF!</v>
      </c>
      <c r="E420" s="139" t="e">
        <f>#REF!</f>
        <v>#REF!</v>
      </c>
      <c r="F420" s="226"/>
      <c r="G420" s="139" t="e">
        <f>#REF!</f>
        <v>#REF!</v>
      </c>
      <c r="H420" s="150" t="e">
        <f>#REF!</f>
        <v>#REF!</v>
      </c>
      <c r="I420" s="8">
        <f>$I$414</f>
        <v>0</v>
      </c>
      <c r="J420" s="1">
        <f>$J$414</f>
        <v>0</v>
      </c>
      <c r="K420" s="1">
        <f t="shared" si="490"/>
        <v>0</v>
      </c>
      <c r="L420" s="1">
        <f t="shared" si="491"/>
        <v>0</v>
      </c>
      <c r="M420" s="1">
        <f t="shared" si="492"/>
        <v>0</v>
      </c>
      <c r="N420" s="1">
        <f t="shared" si="493"/>
        <v>0</v>
      </c>
      <c r="O420" s="126">
        <f t="shared" si="494"/>
        <v>0</v>
      </c>
      <c r="P420" s="8">
        <v>0</v>
      </c>
      <c r="Q420" s="1">
        <v>0</v>
      </c>
      <c r="R420" s="1">
        <v>0</v>
      </c>
      <c r="S420" s="143">
        <v>0</v>
      </c>
      <c r="T420" s="143">
        <v>0</v>
      </c>
      <c r="U420" s="1">
        <v>0</v>
      </c>
      <c r="V420" s="126">
        <v>0</v>
      </c>
      <c r="W420" s="160">
        <f>SUMIF(P423:T423,1)</f>
        <v>0</v>
      </c>
      <c r="X420" s="160">
        <f t="shared" si="497"/>
        <v>0</v>
      </c>
      <c r="Y420" s="159"/>
    </row>
    <row r="421" spans="1:25" ht="15.75" thickBot="1" x14ac:dyDescent="0.3">
      <c r="A421" s="44" t="s">
        <v>30</v>
      </c>
      <c r="B421" s="151" t="e">
        <f>#REF!</f>
        <v>#REF!</v>
      </c>
      <c r="C421" s="152" t="e">
        <f>#REF!</f>
        <v>#REF!</v>
      </c>
      <c r="D421" s="152" t="e">
        <f>#REF!</f>
        <v>#REF!</v>
      </c>
      <c r="E421" s="152" t="e">
        <f>#REF!</f>
        <v>#REF!</v>
      </c>
      <c r="F421" s="147">
        <f>$F$2</f>
        <v>22</v>
      </c>
      <c r="G421" s="152" t="e">
        <f>#REF!</f>
        <v>#REF!</v>
      </c>
      <c r="H421" s="153" t="e">
        <f>#REF!</f>
        <v>#REF!</v>
      </c>
      <c r="I421" s="137">
        <f>$I$414</f>
        <v>0</v>
      </c>
      <c r="J421" s="143">
        <f>$J$414</f>
        <v>0</v>
      </c>
      <c r="K421" s="143">
        <f t="shared" si="490"/>
        <v>0</v>
      </c>
      <c r="L421" s="143">
        <f t="shared" si="491"/>
        <v>0</v>
      </c>
      <c r="M421" s="143">
        <f t="shared" si="492"/>
        <v>0</v>
      </c>
      <c r="N421" s="143">
        <f t="shared" si="493"/>
        <v>0</v>
      </c>
      <c r="O421" s="144">
        <f t="shared" si="494"/>
        <v>0</v>
      </c>
      <c r="P421" s="137">
        <v>0</v>
      </c>
      <c r="Q421" s="143">
        <v>0</v>
      </c>
      <c r="R421" s="143">
        <v>0</v>
      </c>
      <c r="S421" s="226"/>
      <c r="T421" s="226"/>
      <c r="U421" s="143">
        <v>0</v>
      </c>
      <c r="V421" s="144">
        <v>0</v>
      </c>
      <c r="W421" s="160">
        <f t="shared" ref="W421:W427" si="498">SUMIF(P424:T424,1)</f>
        <v>0</v>
      </c>
      <c r="X421" s="160">
        <f t="shared" si="497"/>
        <v>0</v>
      </c>
      <c r="Y421" s="159"/>
    </row>
    <row r="422" spans="1:25" ht="15.75" thickBot="1" x14ac:dyDescent="0.3">
      <c r="A422" s="82">
        <v>44554</v>
      </c>
      <c r="B422" s="250" t="s">
        <v>0</v>
      </c>
      <c r="C422" s="226"/>
      <c r="D422" s="226"/>
      <c r="E422" s="226"/>
      <c r="F422" s="139">
        <f>$F$3</f>
        <v>50</v>
      </c>
      <c r="G422" s="226"/>
      <c r="H422" s="251"/>
      <c r="I422" s="361" t="s">
        <v>1</v>
      </c>
      <c r="J422" s="340"/>
      <c r="K422" s="340"/>
      <c r="L422" s="340"/>
      <c r="M422" s="340"/>
      <c r="N422" s="340"/>
      <c r="O422" s="346"/>
      <c r="P422" s="250" t="s">
        <v>2</v>
      </c>
      <c r="Q422" s="226"/>
      <c r="R422" s="226"/>
      <c r="S422" s="141">
        <f>COUNTIF(I423:N423,20)</f>
        <v>0</v>
      </c>
      <c r="T422" s="141">
        <f>COUNTIF(I423:N423,22)</f>
        <v>0</v>
      </c>
      <c r="U422" s="226"/>
      <c r="V422" s="226"/>
      <c r="W422" s="160">
        <f t="shared" si="498"/>
        <v>0</v>
      </c>
      <c r="X422" s="160">
        <f t="shared" si="497"/>
        <v>0</v>
      </c>
      <c r="Y422" s="159"/>
    </row>
    <row r="423" spans="1:25" x14ac:dyDescent="0.25">
      <c r="A423" s="44" t="s">
        <v>23</v>
      </c>
      <c r="B423" s="146">
        <f>$B$2</f>
        <v>3</v>
      </c>
      <c r="C423" s="147">
        <f>$C$2</f>
        <v>6</v>
      </c>
      <c r="D423" s="147">
        <f>$D$2</f>
        <v>15</v>
      </c>
      <c r="E423" s="147">
        <f>$E$2</f>
        <v>20</v>
      </c>
      <c r="F423" s="139">
        <f>$F$4</f>
        <v>39</v>
      </c>
      <c r="G423" s="147">
        <f>$G$2</f>
        <v>4</v>
      </c>
      <c r="H423" s="148">
        <f>$H$2</f>
        <v>8</v>
      </c>
      <c r="I423" s="42"/>
      <c r="J423" s="50"/>
      <c r="K423" s="50"/>
      <c r="L423" s="50"/>
      <c r="M423" s="50"/>
      <c r="N423" s="50"/>
      <c r="O423" s="51"/>
      <c r="P423" s="136">
        <f>COUNTIF(I423:N423,3)</f>
        <v>0</v>
      </c>
      <c r="Q423" s="141">
        <f>COUNTIF(I423:N423,6)</f>
        <v>0</v>
      </c>
      <c r="R423" s="141">
        <f>COUNTIF(I423:N423,15)</f>
        <v>0</v>
      </c>
      <c r="S423" s="1">
        <f>COUNTIF(I424:N424,33)</f>
        <v>0</v>
      </c>
      <c r="T423" s="1">
        <f>COUNTIF(I424:N424,50)</f>
        <v>0</v>
      </c>
      <c r="U423" s="141">
        <f>COUNTIF(N423:O423,4)</f>
        <v>0</v>
      </c>
      <c r="V423" s="142">
        <f>COUNTIF(O423:P423,8)</f>
        <v>0</v>
      </c>
      <c r="W423" s="160">
        <f t="shared" si="498"/>
        <v>0</v>
      </c>
      <c r="X423" s="160">
        <f t="shared" si="497"/>
        <v>0</v>
      </c>
      <c r="Y423" s="159"/>
    </row>
    <row r="424" spans="1:25" x14ac:dyDescent="0.25">
      <c r="A424" s="44" t="s">
        <v>24</v>
      </c>
      <c r="B424" s="149">
        <f>$B$3</f>
        <v>15</v>
      </c>
      <c r="C424" s="139">
        <f>$C$3</f>
        <v>17</v>
      </c>
      <c r="D424" s="139">
        <f>$D$3</f>
        <v>27</v>
      </c>
      <c r="E424" s="139">
        <f>$E$3</f>
        <v>33</v>
      </c>
      <c r="F424" s="139">
        <f>$F$5</f>
        <v>40</v>
      </c>
      <c r="G424" s="139">
        <f>$G$3</f>
        <v>1</v>
      </c>
      <c r="H424" s="150">
        <f>$H$3</f>
        <v>2</v>
      </c>
      <c r="I424" s="8">
        <f>$I$423</f>
        <v>0</v>
      </c>
      <c r="J424" s="1">
        <f>$J$423</f>
        <v>0</v>
      </c>
      <c r="K424" s="1">
        <f>$K$423</f>
        <v>0</v>
      </c>
      <c r="L424" s="1">
        <f>$L$423</f>
        <v>0</v>
      </c>
      <c r="M424" s="1">
        <f>$M$423</f>
        <v>0</v>
      </c>
      <c r="N424" s="1">
        <f>$N$423</f>
        <v>0</v>
      </c>
      <c r="O424" s="126">
        <f>$O$423</f>
        <v>0</v>
      </c>
      <c r="P424" s="8">
        <f>COUNTIF(I424:N424,15)</f>
        <v>0</v>
      </c>
      <c r="Q424" s="1">
        <f>COUNTIF(I424:N424,17)</f>
        <v>0</v>
      </c>
      <c r="R424" s="1">
        <f>COUNTIF(I424:N424,27)</f>
        <v>0</v>
      </c>
      <c r="S424" s="1">
        <f>COUNTIF(I425:N425,34)</f>
        <v>0</v>
      </c>
      <c r="T424" s="1">
        <f>COUNTIF(I425:N425,39)</f>
        <v>0</v>
      </c>
      <c r="U424" s="1">
        <f>COUNTIF(N424:O424,1)</f>
        <v>0</v>
      </c>
      <c r="V424" s="126">
        <f>COUNTIF(O424:P424,2)</f>
        <v>0</v>
      </c>
      <c r="W424" s="160">
        <f t="shared" si="498"/>
        <v>0</v>
      </c>
      <c r="X424" s="160">
        <f t="shared" si="497"/>
        <v>0</v>
      </c>
      <c r="Y424" s="159"/>
    </row>
    <row r="425" spans="1:25" ht="15.75" thickBot="1" x14ac:dyDescent="0.3">
      <c r="A425" s="44" t="s">
        <v>25</v>
      </c>
      <c r="B425" s="149">
        <f>$B$4</f>
        <v>7</v>
      </c>
      <c r="C425" s="139">
        <f>$C$4</f>
        <v>8</v>
      </c>
      <c r="D425" s="139">
        <f>$D$4</f>
        <v>28</v>
      </c>
      <c r="E425" s="139">
        <f>$E$4</f>
        <v>34</v>
      </c>
      <c r="F425" s="139">
        <f>$F$6</f>
        <v>35</v>
      </c>
      <c r="G425" s="139">
        <f>$G$4</f>
        <v>4</v>
      </c>
      <c r="H425" s="150">
        <f>$H$4</f>
        <v>10</v>
      </c>
      <c r="I425" s="8">
        <f>$I$423</f>
        <v>0</v>
      </c>
      <c r="J425" s="1">
        <f>$J$423</f>
        <v>0</v>
      </c>
      <c r="K425" s="1">
        <f t="shared" ref="K425:K430" si="499">$K$423</f>
        <v>0</v>
      </c>
      <c r="L425" s="1">
        <f t="shared" ref="L425:L430" si="500">$L$423</f>
        <v>0</v>
      </c>
      <c r="M425" s="1">
        <f t="shared" ref="M425:M430" si="501">$M$423</f>
        <v>0</v>
      </c>
      <c r="N425" s="1">
        <f t="shared" ref="N425:N430" si="502">$N$423</f>
        <v>0</v>
      </c>
      <c r="O425" s="126">
        <f t="shared" ref="O425:O430" si="503">$O$423</f>
        <v>0</v>
      </c>
      <c r="P425" s="8">
        <f>COUNTIF(I425:N425,7)</f>
        <v>0</v>
      </c>
      <c r="Q425" s="1">
        <f t="shared" ref="Q425" si="504">COUNTIF(I425:N425,8)</f>
        <v>0</v>
      </c>
      <c r="R425" s="1">
        <f>COUNTIF(I425:N425,28)</f>
        <v>0</v>
      </c>
      <c r="S425" s="1">
        <f>COUNTIF(I426:N426,38)</f>
        <v>0</v>
      </c>
      <c r="T425" s="1">
        <f>COUNTIF(I426:N426,40)</f>
        <v>0</v>
      </c>
      <c r="U425" s="1">
        <f t="shared" ref="U425:U426" si="505">COUNTIF(N425:O425,4)</f>
        <v>0</v>
      </c>
      <c r="V425" s="126">
        <f>COUNTIF(O425:P425,10)</f>
        <v>0</v>
      </c>
      <c r="W425" s="160">
        <f t="shared" si="498"/>
        <v>0</v>
      </c>
      <c r="X425" s="161">
        <f t="shared" si="497"/>
        <v>0</v>
      </c>
      <c r="Y425" s="159"/>
    </row>
    <row r="426" spans="1:25" x14ac:dyDescent="0.25">
      <c r="A426" s="44" t="s">
        <v>26</v>
      </c>
      <c r="B426" s="149">
        <f>$B$5</f>
        <v>1</v>
      </c>
      <c r="C426" s="139">
        <f>$C$5</f>
        <v>6</v>
      </c>
      <c r="D426" s="139">
        <f>$D$5</f>
        <v>19</v>
      </c>
      <c r="E426" s="139">
        <f>$E$5</f>
        <v>38</v>
      </c>
      <c r="F426" s="139">
        <f>$F$7</f>
        <v>37</v>
      </c>
      <c r="G426" s="139">
        <f>$G$5</f>
        <v>4</v>
      </c>
      <c r="H426" s="150">
        <f>$H$5</f>
        <v>5</v>
      </c>
      <c r="I426" s="8">
        <f>$I$423</f>
        <v>0</v>
      </c>
      <c r="J426" s="1">
        <f>$J$423</f>
        <v>0</v>
      </c>
      <c r="K426" s="1">
        <f t="shared" si="499"/>
        <v>0</v>
      </c>
      <c r="L426" s="1">
        <f t="shared" si="500"/>
        <v>0</v>
      </c>
      <c r="M426" s="1">
        <f t="shared" si="501"/>
        <v>0</v>
      </c>
      <c r="N426" s="1">
        <f t="shared" si="502"/>
        <v>0</v>
      </c>
      <c r="O426" s="126">
        <f t="shared" si="503"/>
        <v>0</v>
      </c>
      <c r="P426" s="8">
        <f>COUNTIF(I426:N426,1)</f>
        <v>0</v>
      </c>
      <c r="Q426" s="1">
        <f>COUNTIF(I426:N426,6)</f>
        <v>0</v>
      </c>
      <c r="R426" s="1">
        <f>COUNTIF(I426:N426,19)</f>
        <v>0</v>
      </c>
      <c r="S426" s="1">
        <f>COUNTIF(I427:N427,29)</f>
        <v>0</v>
      </c>
      <c r="T426" s="1">
        <f>COUNTIF(I427:N427,35)</f>
        <v>0</v>
      </c>
      <c r="U426" s="1">
        <f t="shared" si="505"/>
        <v>0</v>
      </c>
      <c r="V426" s="126">
        <f>COUNTIF(O426:P426,5)</f>
        <v>0</v>
      </c>
      <c r="W426" s="160">
        <f t="shared" si="498"/>
        <v>0</v>
      </c>
      <c r="X426" s="162" t="s">
        <v>3</v>
      </c>
      <c r="Y426" s="159"/>
    </row>
    <row r="427" spans="1:25" ht="15.75" thickBot="1" x14ac:dyDescent="0.3">
      <c r="A427" s="44" t="s">
        <v>27</v>
      </c>
      <c r="B427" s="149">
        <f>$B$6</f>
        <v>10</v>
      </c>
      <c r="C427" s="139">
        <f>$C$6</f>
        <v>25</v>
      </c>
      <c r="D427" s="139">
        <f>$D$6</f>
        <v>26</v>
      </c>
      <c r="E427" s="139">
        <f>$E$6</f>
        <v>29</v>
      </c>
      <c r="F427" s="139" t="e">
        <f>#REF!</f>
        <v>#REF!</v>
      </c>
      <c r="G427" s="139">
        <f>$G$6</f>
        <v>6</v>
      </c>
      <c r="H427" s="150">
        <f>$H$6</f>
        <v>9</v>
      </c>
      <c r="I427" s="8">
        <f>$I$423</f>
        <v>0</v>
      </c>
      <c r="J427" s="1">
        <f>$J$423</f>
        <v>0</v>
      </c>
      <c r="K427" s="1">
        <f t="shared" si="499"/>
        <v>0</v>
      </c>
      <c r="L427" s="1">
        <f t="shared" si="500"/>
        <v>0</v>
      </c>
      <c r="M427" s="1">
        <f t="shared" si="501"/>
        <v>0</v>
      </c>
      <c r="N427" s="1">
        <f t="shared" si="502"/>
        <v>0</v>
      </c>
      <c r="O427" s="126">
        <f t="shared" si="503"/>
        <v>0</v>
      </c>
      <c r="P427" s="8">
        <f>COUNTIF(I427:N427,10)</f>
        <v>0</v>
      </c>
      <c r="Q427" s="1">
        <f>COUNTIF(I427:N427,25)</f>
        <v>0</v>
      </c>
      <c r="R427" s="1">
        <f>COUNTIF(I427:N427,26)</f>
        <v>0</v>
      </c>
      <c r="S427" s="1">
        <f>COUNTIF(I428:N428,36)</f>
        <v>0</v>
      </c>
      <c r="T427" s="1">
        <f>COUNTIF(I428:N428,37)</f>
        <v>0</v>
      </c>
      <c r="U427" s="1">
        <f>COUNTIF(N427:O427,6)</f>
        <v>0</v>
      </c>
      <c r="V427" s="126">
        <f>COUNTIF(O427:P427,9)</f>
        <v>0</v>
      </c>
      <c r="W427" s="161">
        <f t="shared" si="498"/>
        <v>0</v>
      </c>
      <c r="X427" s="160">
        <f>SUMIF(U432:V432,1)</f>
        <v>0</v>
      </c>
      <c r="Y427" s="159"/>
    </row>
    <row r="428" spans="1:25" ht="15.75" thickBot="1" x14ac:dyDescent="0.3">
      <c r="A428" s="44" t="s">
        <v>28</v>
      </c>
      <c r="B428" s="149">
        <f>$B$7</f>
        <v>8</v>
      </c>
      <c r="C428" s="139">
        <f>$C$7</f>
        <v>33</v>
      </c>
      <c r="D428" s="139">
        <f>$D$7</f>
        <v>35</v>
      </c>
      <c r="E428" s="139">
        <f>$E$7</f>
        <v>36</v>
      </c>
      <c r="F428" s="152" t="e">
        <f>#REF!</f>
        <v>#REF!</v>
      </c>
      <c r="G428" s="139">
        <f>$G$7</f>
        <v>3</v>
      </c>
      <c r="H428" s="150">
        <f>$H$7</f>
        <v>7</v>
      </c>
      <c r="I428" s="8">
        <f>$I$423</f>
        <v>0</v>
      </c>
      <c r="J428" s="1">
        <f>$J$423</f>
        <v>0</v>
      </c>
      <c r="K428" s="1">
        <f t="shared" si="499"/>
        <v>0</v>
      </c>
      <c r="L428" s="1">
        <f t="shared" si="500"/>
        <v>0</v>
      </c>
      <c r="M428" s="1">
        <f t="shared" si="501"/>
        <v>0</v>
      </c>
      <c r="N428" s="1">
        <f t="shared" si="502"/>
        <v>0</v>
      </c>
      <c r="O428" s="126">
        <f t="shared" si="503"/>
        <v>0</v>
      </c>
      <c r="P428" s="8">
        <f>COUNTIF(I428:N428,8)</f>
        <v>0</v>
      </c>
      <c r="Q428" s="1">
        <f>COUNTIF(I428:N428,33)</f>
        <v>0</v>
      </c>
      <c r="R428" s="1">
        <f>COUNTIF(I428:N428,35)</f>
        <v>0</v>
      </c>
      <c r="S428" s="1">
        <v>0</v>
      </c>
      <c r="T428" s="1">
        <v>0</v>
      </c>
      <c r="U428" s="1">
        <f>COUNTIF(N428:O428,3)</f>
        <v>0</v>
      </c>
      <c r="V428" s="126">
        <f>COUNTIF(O428:P428,7)</f>
        <v>0</v>
      </c>
      <c r="W428" s="71" t="s">
        <v>9</v>
      </c>
      <c r="X428" s="160">
        <f t="shared" ref="X428:X434" si="506">SUMIF(U433:V433,1)</f>
        <v>0</v>
      </c>
      <c r="Y428" s="159"/>
    </row>
    <row r="429" spans="1:25" ht="15.75" thickBot="1" x14ac:dyDescent="0.3">
      <c r="A429" s="44" t="s">
        <v>29</v>
      </c>
      <c r="B429" s="149" t="e">
        <f>#REF!</f>
        <v>#REF!</v>
      </c>
      <c r="C429" s="139" t="e">
        <f>#REF!</f>
        <v>#REF!</v>
      </c>
      <c r="D429" s="139" t="e">
        <f>#REF!</f>
        <v>#REF!</v>
      </c>
      <c r="E429" s="139" t="e">
        <f>#REF!</f>
        <v>#REF!</v>
      </c>
      <c r="F429" s="226"/>
      <c r="G429" s="139" t="e">
        <f>#REF!</f>
        <v>#REF!</v>
      </c>
      <c r="H429" s="150" t="e">
        <f>#REF!</f>
        <v>#REF!</v>
      </c>
      <c r="I429" s="8">
        <f>$I$423</f>
        <v>0</v>
      </c>
      <c r="J429" s="1">
        <f>$J$423</f>
        <v>0</v>
      </c>
      <c r="K429" s="1">
        <f t="shared" si="499"/>
        <v>0</v>
      </c>
      <c r="L429" s="1">
        <f t="shared" si="500"/>
        <v>0</v>
      </c>
      <c r="M429" s="1">
        <f t="shared" si="501"/>
        <v>0</v>
      </c>
      <c r="N429" s="1">
        <f t="shared" si="502"/>
        <v>0</v>
      </c>
      <c r="O429" s="126">
        <f t="shared" si="503"/>
        <v>0</v>
      </c>
      <c r="P429" s="8">
        <v>0</v>
      </c>
      <c r="Q429" s="1">
        <v>0</v>
      </c>
      <c r="R429" s="1">
        <v>0</v>
      </c>
      <c r="S429" s="143">
        <v>0</v>
      </c>
      <c r="T429" s="143">
        <v>0</v>
      </c>
      <c r="U429" s="1">
        <v>0</v>
      </c>
      <c r="V429" s="126">
        <v>0</v>
      </c>
      <c r="W429" s="160">
        <f>SUMIF(P432:T432,1)</f>
        <v>0</v>
      </c>
      <c r="X429" s="160">
        <f t="shared" si="506"/>
        <v>0</v>
      </c>
      <c r="Y429" s="159"/>
    </row>
    <row r="430" spans="1:25" ht="15.75" thickBot="1" x14ac:dyDescent="0.3">
      <c r="A430" s="44" t="s">
        <v>30</v>
      </c>
      <c r="B430" s="151" t="e">
        <f>#REF!</f>
        <v>#REF!</v>
      </c>
      <c r="C430" s="152" t="e">
        <f>#REF!</f>
        <v>#REF!</v>
      </c>
      <c r="D430" s="152" t="e">
        <f>#REF!</f>
        <v>#REF!</v>
      </c>
      <c r="E430" s="152" t="e">
        <f>#REF!</f>
        <v>#REF!</v>
      </c>
      <c r="F430" s="147">
        <f>$F$2</f>
        <v>22</v>
      </c>
      <c r="G430" s="152" t="e">
        <f>#REF!</f>
        <v>#REF!</v>
      </c>
      <c r="H430" s="153" t="e">
        <f>#REF!</f>
        <v>#REF!</v>
      </c>
      <c r="I430" s="137">
        <f>$I$423</f>
        <v>0</v>
      </c>
      <c r="J430" s="143">
        <f>$J$423</f>
        <v>0</v>
      </c>
      <c r="K430" s="143">
        <f t="shared" si="499"/>
        <v>0</v>
      </c>
      <c r="L430" s="143">
        <f t="shared" si="500"/>
        <v>0</v>
      </c>
      <c r="M430" s="143">
        <f t="shared" si="501"/>
        <v>0</v>
      </c>
      <c r="N430" s="143">
        <f t="shared" si="502"/>
        <v>0</v>
      </c>
      <c r="O430" s="144">
        <f t="shared" si="503"/>
        <v>0</v>
      </c>
      <c r="P430" s="137">
        <v>0</v>
      </c>
      <c r="Q430" s="143">
        <v>0</v>
      </c>
      <c r="R430" s="143">
        <v>0</v>
      </c>
      <c r="S430" s="226"/>
      <c r="T430" s="226"/>
      <c r="U430" s="143">
        <v>0</v>
      </c>
      <c r="V430" s="144">
        <v>0</v>
      </c>
      <c r="W430" s="160">
        <f t="shared" ref="W430:W436" si="507">SUMIF(P433:T433,1)</f>
        <v>0</v>
      </c>
      <c r="X430" s="160">
        <f t="shared" si="506"/>
        <v>0</v>
      </c>
      <c r="Y430" s="159"/>
    </row>
    <row r="431" spans="1:25" ht="15.75" thickBot="1" x14ac:dyDescent="0.3">
      <c r="A431" s="82">
        <v>44561</v>
      </c>
      <c r="B431" s="250" t="s">
        <v>0</v>
      </c>
      <c r="C431" s="226"/>
      <c r="D431" s="226"/>
      <c r="E431" s="226"/>
      <c r="F431" s="139">
        <f>$F$3</f>
        <v>50</v>
      </c>
      <c r="G431" s="226"/>
      <c r="H431" s="251"/>
      <c r="I431" s="361" t="s">
        <v>1</v>
      </c>
      <c r="J431" s="340"/>
      <c r="K431" s="340"/>
      <c r="L431" s="340"/>
      <c r="M431" s="340"/>
      <c r="N431" s="340"/>
      <c r="O431" s="346"/>
      <c r="P431" s="250" t="s">
        <v>2</v>
      </c>
      <c r="Q431" s="226"/>
      <c r="R431" s="226"/>
      <c r="S431" s="141">
        <f>COUNTIF(I432:N432,20)</f>
        <v>0</v>
      </c>
      <c r="T431" s="141">
        <f>COUNTIF(I432:N432,22)</f>
        <v>0</v>
      </c>
      <c r="U431" s="226"/>
      <c r="V431" s="226"/>
      <c r="W431" s="160">
        <f t="shared" si="507"/>
        <v>0</v>
      </c>
      <c r="X431" s="160">
        <f t="shared" si="506"/>
        <v>0</v>
      </c>
      <c r="Y431" s="159"/>
    </row>
    <row r="432" spans="1:25" x14ac:dyDescent="0.25">
      <c r="A432" s="44" t="s">
        <v>23</v>
      </c>
      <c r="B432" s="146">
        <f>$B$2</f>
        <v>3</v>
      </c>
      <c r="C432" s="147">
        <f>$C$2</f>
        <v>6</v>
      </c>
      <c r="D432" s="147">
        <f>$D$2</f>
        <v>15</v>
      </c>
      <c r="E432" s="147">
        <f>$E$2</f>
        <v>20</v>
      </c>
      <c r="F432" s="139">
        <f>$F$4</f>
        <v>39</v>
      </c>
      <c r="G432" s="147">
        <f>$G$2</f>
        <v>4</v>
      </c>
      <c r="H432" s="148">
        <f>$H$2</f>
        <v>8</v>
      </c>
      <c r="I432" s="42"/>
      <c r="J432" s="50"/>
      <c r="K432" s="50"/>
      <c r="L432" s="50"/>
      <c r="M432" s="50"/>
      <c r="N432" s="50"/>
      <c r="O432" s="51"/>
      <c r="P432" s="136">
        <f>COUNTIF(I432:N432,3)</f>
        <v>0</v>
      </c>
      <c r="Q432" s="141">
        <f>COUNTIF(I432:N432,6)</f>
        <v>0</v>
      </c>
      <c r="R432" s="141">
        <f>COUNTIF(I432:N432,15)</f>
        <v>0</v>
      </c>
      <c r="S432" s="1">
        <f>COUNTIF(I433:N433,33)</f>
        <v>0</v>
      </c>
      <c r="T432" s="1">
        <f>COUNTIF(I433:N433,50)</f>
        <v>0</v>
      </c>
      <c r="U432" s="141">
        <f>COUNTIF(N432:O432,4)</f>
        <v>0</v>
      </c>
      <c r="V432" s="142">
        <f>COUNTIF(O432:P432,8)</f>
        <v>0</v>
      </c>
      <c r="W432" s="160">
        <f t="shared" si="507"/>
        <v>0</v>
      </c>
      <c r="X432" s="160">
        <f t="shared" si="506"/>
        <v>0</v>
      </c>
      <c r="Y432" s="159"/>
    </row>
    <row r="433" spans="1:25" x14ac:dyDescent="0.25">
      <c r="A433" s="44" t="s">
        <v>24</v>
      </c>
      <c r="B433" s="149">
        <f>$B$3</f>
        <v>15</v>
      </c>
      <c r="C433" s="139">
        <f>$C$3</f>
        <v>17</v>
      </c>
      <c r="D433" s="139">
        <f>$D$3</f>
        <v>27</v>
      </c>
      <c r="E433" s="139">
        <f>$E$3</f>
        <v>33</v>
      </c>
      <c r="F433" s="139">
        <f>$F$5</f>
        <v>40</v>
      </c>
      <c r="G433" s="139">
        <f>$G$3</f>
        <v>1</v>
      </c>
      <c r="H433" s="150">
        <f>$H$3</f>
        <v>2</v>
      </c>
      <c r="I433" s="8">
        <f>$I$432</f>
        <v>0</v>
      </c>
      <c r="J433" s="1">
        <f>$J$432</f>
        <v>0</v>
      </c>
      <c r="K433" s="1">
        <f>$K$432</f>
        <v>0</v>
      </c>
      <c r="L433" s="1">
        <f>$L$432</f>
        <v>0</v>
      </c>
      <c r="M433" s="1">
        <f>$M$432</f>
        <v>0</v>
      </c>
      <c r="N433" s="1">
        <f>$N$432</f>
        <v>0</v>
      </c>
      <c r="O433" s="126">
        <f>$O$432</f>
        <v>0</v>
      </c>
      <c r="P433" s="8">
        <f>COUNTIF(I433:N433,15)</f>
        <v>0</v>
      </c>
      <c r="Q433" s="1">
        <f>COUNTIF(I433:N433,17)</f>
        <v>0</v>
      </c>
      <c r="R433" s="1">
        <f>COUNTIF(I433:N433,27)</f>
        <v>0</v>
      </c>
      <c r="S433" s="1">
        <f>COUNTIF(I434:N434,34)</f>
        <v>0</v>
      </c>
      <c r="T433" s="1">
        <f>COUNTIF(I434:N434,39)</f>
        <v>0</v>
      </c>
      <c r="U433" s="1">
        <f>COUNTIF(N433:O433,1)</f>
        <v>0</v>
      </c>
      <c r="V433" s="126">
        <f>COUNTIF(O433:P433,2)</f>
        <v>0</v>
      </c>
      <c r="W433" s="160">
        <f t="shared" si="507"/>
        <v>0</v>
      </c>
      <c r="X433" s="160">
        <f t="shared" si="506"/>
        <v>0</v>
      </c>
      <c r="Y433" s="159"/>
    </row>
    <row r="434" spans="1:25" ht="15.75" thickBot="1" x14ac:dyDescent="0.3">
      <c r="A434" s="44" t="s">
        <v>25</v>
      </c>
      <c r="B434" s="149">
        <f>$B$4</f>
        <v>7</v>
      </c>
      <c r="C434" s="139">
        <f>$C$4</f>
        <v>8</v>
      </c>
      <c r="D434" s="139">
        <f>$D$4</f>
        <v>28</v>
      </c>
      <c r="E434" s="139">
        <f>$E$4</f>
        <v>34</v>
      </c>
      <c r="F434" s="139">
        <f>$F$6</f>
        <v>35</v>
      </c>
      <c r="G434" s="139">
        <f>$G$4</f>
        <v>4</v>
      </c>
      <c r="H434" s="150">
        <f>$H$4</f>
        <v>10</v>
      </c>
      <c r="I434" s="8">
        <f>$I$432</f>
        <v>0</v>
      </c>
      <c r="J434" s="1">
        <f>$J$432</f>
        <v>0</v>
      </c>
      <c r="K434" s="1">
        <f t="shared" ref="K434:K439" si="508">$K$432</f>
        <v>0</v>
      </c>
      <c r="L434" s="1">
        <f t="shared" ref="L434:L439" si="509">$L$432</f>
        <v>0</v>
      </c>
      <c r="M434" s="1">
        <f t="shared" ref="M434:M439" si="510">$M$432</f>
        <v>0</v>
      </c>
      <c r="N434" s="1">
        <f t="shared" ref="N434:N439" si="511">$N$432</f>
        <v>0</v>
      </c>
      <c r="O434" s="126">
        <f t="shared" ref="O434:O439" si="512">$O$432</f>
        <v>0</v>
      </c>
      <c r="P434" s="8">
        <f>COUNTIF(I434:N434,7)</f>
        <v>0</v>
      </c>
      <c r="Q434" s="1">
        <f t="shared" ref="Q434" si="513">COUNTIF(I434:N434,8)</f>
        <v>0</v>
      </c>
      <c r="R434" s="1">
        <f>COUNTIF(I434:N434,28)</f>
        <v>0</v>
      </c>
      <c r="S434" s="1">
        <f>COUNTIF(I435:N435,38)</f>
        <v>0</v>
      </c>
      <c r="T434" s="1">
        <f>COUNTIF(I435:N435,40)</f>
        <v>0</v>
      </c>
      <c r="U434" s="1">
        <f t="shared" ref="U434:U435" si="514">COUNTIF(N434:O434,4)</f>
        <v>0</v>
      </c>
      <c r="V434" s="126">
        <f>COUNTIF(O434:P434,10)</f>
        <v>0</v>
      </c>
      <c r="W434" s="160">
        <f t="shared" si="507"/>
        <v>0</v>
      </c>
      <c r="X434" s="164">
        <f t="shared" si="506"/>
        <v>0</v>
      </c>
      <c r="Y434" s="159"/>
    </row>
    <row r="435" spans="1:25" x14ac:dyDescent="0.25">
      <c r="A435" s="44" t="s">
        <v>26</v>
      </c>
      <c r="B435" s="149">
        <f>$B$5</f>
        <v>1</v>
      </c>
      <c r="C435" s="139">
        <f>$C$5</f>
        <v>6</v>
      </c>
      <c r="D435" s="139">
        <f>$D$5</f>
        <v>19</v>
      </c>
      <c r="E435" s="139">
        <f>$E$5</f>
        <v>38</v>
      </c>
      <c r="F435" s="139">
        <f>$F$7</f>
        <v>37</v>
      </c>
      <c r="G435" s="139">
        <f>$G$5</f>
        <v>4</v>
      </c>
      <c r="H435" s="150">
        <f>$H$5</f>
        <v>5</v>
      </c>
      <c r="I435" s="8">
        <f>$I$432</f>
        <v>0</v>
      </c>
      <c r="J435" s="1">
        <f>$J$432</f>
        <v>0</v>
      </c>
      <c r="K435" s="1">
        <f t="shared" si="508"/>
        <v>0</v>
      </c>
      <c r="L435" s="1">
        <f t="shared" si="509"/>
        <v>0</v>
      </c>
      <c r="M435" s="1">
        <f t="shared" si="510"/>
        <v>0</v>
      </c>
      <c r="N435" s="1">
        <f t="shared" si="511"/>
        <v>0</v>
      </c>
      <c r="O435" s="126">
        <f t="shared" si="512"/>
        <v>0</v>
      </c>
      <c r="P435" s="8">
        <f>COUNTIF(I435:N435,1)</f>
        <v>0</v>
      </c>
      <c r="Q435" s="1">
        <f>COUNTIF(I435:N435,6)</f>
        <v>0</v>
      </c>
      <c r="R435" s="1">
        <f>COUNTIF(I435:N435,19)</f>
        <v>0</v>
      </c>
      <c r="S435" s="1">
        <f>COUNTIF(I436:N436,29)</f>
        <v>0</v>
      </c>
      <c r="T435" s="1">
        <f>COUNTIF(I436:N436,35)</f>
        <v>0</v>
      </c>
      <c r="U435" s="1">
        <f t="shared" si="514"/>
        <v>0</v>
      </c>
      <c r="V435" s="126">
        <f>COUNTIF(O435:P435,5)</f>
        <v>0</v>
      </c>
      <c r="W435" s="160">
        <f t="shared" si="507"/>
        <v>0</v>
      </c>
      <c r="X435" s="162" t="s">
        <v>3</v>
      </c>
      <c r="Y435" s="159"/>
    </row>
    <row r="436" spans="1:25" ht="15.75" thickBot="1" x14ac:dyDescent="0.3">
      <c r="A436" s="44" t="s">
        <v>27</v>
      </c>
      <c r="B436" s="149">
        <f>$B$6</f>
        <v>10</v>
      </c>
      <c r="C436" s="139">
        <f>$C$6</f>
        <v>25</v>
      </c>
      <c r="D436" s="139">
        <f>$D$6</f>
        <v>26</v>
      </c>
      <c r="E436" s="139">
        <f>$E$6</f>
        <v>29</v>
      </c>
      <c r="F436" s="139" t="e">
        <f>#REF!</f>
        <v>#REF!</v>
      </c>
      <c r="G436" s="139">
        <f>$G$6</f>
        <v>6</v>
      </c>
      <c r="H436" s="150">
        <f>$H$6</f>
        <v>9</v>
      </c>
      <c r="I436" s="8">
        <f>$I$432</f>
        <v>0</v>
      </c>
      <c r="J436" s="1">
        <f>$J$432</f>
        <v>0</v>
      </c>
      <c r="K436" s="1">
        <f t="shared" si="508"/>
        <v>0</v>
      </c>
      <c r="L436" s="1">
        <f t="shared" si="509"/>
        <v>0</v>
      </c>
      <c r="M436" s="1">
        <f t="shared" si="510"/>
        <v>0</v>
      </c>
      <c r="N436" s="1">
        <f t="shared" si="511"/>
        <v>0</v>
      </c>
      <c r="O436" s="126">
        <f t="shared" si="512"/>
        <v>0</v>
      </c>
      <c r="P436" s="8">
        <f>COUNTIF(I436:N436,10)</f>
        <v>0</v>
      </c>
      <c r="Q436" s="1">
        <f>COUNTIF(I436:N436,25)</f>
        <v>0</v>
      </c>
      <c r="R436" s="1">
        <f>COUNTIF(I436:N436,26)</f>
        <v>0</v>
      </c>
      <c r="S436" s="1">
        <f>COUNTIF(I437:N437,36)</f>
        <v>0</v>
      </c>
      <c r="T436" s="1">
        <f>COUNTIF(I437:N437,37)</f>
        <v>0</v>
      </c>
      <c r="U436" s="1">
        <f>COUNTIF(N436:O436,6)</f>
        <v>0</v>
      </c>
      <c r="V436" s="126">
        <f>COUNTIF(O436:P436,9)</f>
        <v>0</v>
      </c>
      <c r="W436" s="164">
        <f t="shared" si="507"/>
        <v>0</v>
      </c>
      <c r="X436" s="160">
        <f>SUMIF(U441:V441,1)</f>
        <v>0</v>
      </c>
      <c r="Y436" s="159"/>
    </row>
    <row r="437" spans="1:25" ht="15.75" thickBot="1" x14ac:dyDescent="0.3">
      <c r="A437" s="44" t="s">
        <v>28</v>
      </c>
      <c r="B437" s="149">
        <f>$B$7</f>
        <v>8</v>
      </c>
      <c r="C437" s="139">
        <f>$C$7</f>
        <v>33</v>
      </c>
      <c r="D437" s="139">
        <f>$D$7</f>
        <v>35</v>
      </c>
      <c r="E437" s="139">
        <f>$E$7</f>
        <v>36</v>
      </c>
      <c r="F437" s="152" t="e">
        <f>#REF!</f>
        <v>#REF!</v>
      </c>
      <c r="G437" s="139">
        <f>$G$7</f>
        <v>3</v>
      </c>
      <c r="H437" s="150">
        <f>$H$7</f>
        <v>7</v>
      </c>
      <c r="I437" s="8">
        <f>$I$432</f>
        <v>0</v>
      </c>
      <c r="J437" s="1">
        <f>$J$432</f>
        <v>0</v>
      </c>
      <c r="K437" s="1">
        <f t="shared" si="508"/>
        <v>0</v>
      </c>
      <c r="L437" s="1">
        <f t="shared" si="509"/>
        <v>0</v>
      </c>
      <c r="M437" s="1">
        <f t="shared" si="510"/>
        <v>0</v>
      </c>
      <c r="N437" s="1">
        <f t="shared" si="511"/>
        <v>0</v>
      </c>
      <c r="O437" s="126">
        <f t="shared" si="512"/>
        <v>0</v>
      </c>
      <c r="P437" s="8">
        <f>COUNTIF(I437:N437,8)</f>
        <v>0</v>
      </c>
      <c r="Q437" s="1">
        <f>COUNTIF(I437:N437,33)</f>
        <v>0</v>
      </c>
      <c r="R437" s="1">
        <f>COUNTIF(I437:N437,35)</f>
        <v>0</v>
      </c>
      <c r="S437" s="1">
        <v>0</v>
      </c>
      <c r="T437" s="1">
        <v>0</v>
      </c>
      <c r="U437" s="1">
        <f>COUNTIF(N437:O437,3)</f>
        <v>0</v>
      </c>
      <c r="V437" s="126">
        <f>COUNTIF(O437:P437,7)</f>
        <v>0</v>
      </c>
      <c r="W437" s="71" t="s">
        <v>9</v>
      </c>
      <c r="X437" s="160">
        <f t="shared" ref="X437:X443" si="515">SUMIF(U442:V442,1)</f>
        <v>0</v>
      </c>
      <c r="Y437" s="159"/>
    </row>
    <row r="438" spans="1:25" ht="15.75" thickBot="1" x14ac:dyDescent="0.3">
      <c r="A438" s="44" t="s">
        <v>29</v>
      </c>
      <c r="B438" s="149" t="e">
        <f>#REF!</f>
        <v>#REF!</v>
      </c>
      <c r="C438" s="139" t="e">
        <f>#REF!</f>
        <v>#REF!</v>
      </c>
      <c r="D438" s="139" t="e">
        <f>#REF!</f>
        <v>#REF!</v>
      </c>
      <c r="E438" s="139" t="e">
        <f>#REF!</f>
        <v>#REF!</v>
      </c>
      <c r="F438" s="226"/>
      <c r="G438" s="139" t="e">
        <f>#REF!</f>
        <v>#REF!</v>
      </c>
      <c r="H438" s="150" t="e">
        <f>#REF!</f>
        <v>#REF!</v>
      </c>
      <c r="I438" s="8">
        <f>$I$432</f>
        <v>0</v>
      </c>
      <c r="J438" s="1">
        <f>$J$432</f>
        <v>0</v>
      </c>
      <c r="K438" s="1">
        <f t="shared" si="508"/>
        <v>0</v>
      </c>
      <c r="L438" s="1">
        <f t="shared" si="509"/>
        <v>0</v>
      </c>
      <c r="M438" s="1">
        <f t="shared" si="510"/>
        <v>0</v>
      </c>
      <c r="N438" s="1">
        <f t="shared" si="511"/>
        <v>0</v>
      </c>
      <c r="O438" s="126">
        <f t="shared" si="512"/>
        <v>0</v>
      </c>
      <c r="P438" s="8">
        <v>0</v>
      </c>
      <c r="Q438" s="1">
        <v>0</v>
      </c>
      <c r="R438" s="1">
        <v>0</v>
      </c>
      <c r="S438" s="143">
        <v>0</v>
      </c>
      <c r="T438" s="143">
        <v>0</v>
      </c>
      <c r="U438" s="1">
        <v>0</v>
      </c>
      <c r="V438" s="126">
        <v>0</v>
      </c>
      <c r="W438" s="160">
        <f>SUMIF(P441:T441,1)</f>
        <v>0</v>
      </c>
      <c r="X438" s="160">
        <f t="shared" si="515"/>
        <v>0</v>
      </c>
      <c r="Y438" s="159"/>
    </row>
    <row r="439" spans="1:25" ht="15.75" thickBot="1" x14ac:dyDescent="0.3">
      <c r="A439" s="44" t="s">
        <v>30</v>
      </c>
      <c r="B439" s="151" t="e">
        <f>#REF!</f>
        <v>#REF!</v>
      </c>
      <c r="C439" s="152" t="e">
        <f>#REF!</f>
        <v>#REF!</v>
      </c>
      <c r="D439" s="152" t="e">
        <f>#REF!</f>
        <v>#REF!</v>
      </c>
      <c r="E439" s="152" t="e">
        <f>#REF!</f>
        <v>#REF!</v>
      </c>
      <c r="F439" s="147">
        <f>$F$2</f>
        <v>22</v>
      </c>
      <c r="G439" s="152" t="e">
        <f>#REF!</f>
        <v>#REF!</v>
      </c>
      <c r="H439" s="153" t="e">
        <f>#REF!</f>
        <v>#REF!</v>
      </c>
      <c r="I439" s="137">
        <f>$I$432</f>
        <v>0</v>
      </c>
      <c r="J439" s="143">
        <f>$J$432</f>
        <v>0</v>
      </c>
      <c r="K439" s="143">
        <f t="shared" si="508"/>
        <v>0</v>
      </c>
      <c r="L439" s="143">
        <f t="shared" si="509"/>
        <v>0</v>
      </c>
      <c r="M439" s="143">
        <f t="shared" si="510"/>
        <v>0</v>
      </c>
      <c r="N439" s="143">
        <f t="shared" si="511"/>
        <v>0</v>
      </c>
      <c r="O439" s="144">
        <f t="shared" si="512"/>
        <v>0</v>
      </c>
      <c r="P439" s="137">
        <v>0</v>
      </c>
      <c r="Q439" s="143">
        <v>0</v>
      </c>
      <c r="R439" s="143">
        <v>0</v>
      </c>
      <c r="S439" s="226"/>
      <c r="T439" s="226"/>
      <c r="U439" s="143">
        <v>0</v>
      </c>
      <c r="V439" s="144">
        <v>0</v>
      </c>
      <c r="W439" s="160">
        <f t="shared" ref="W439:W445" si="516">SUMIF(P442:T442,1)</f>
        <v>0</v>
      </c>
      <c r="X439" s="160">
        <f t="shared" si="515"/>
        <v>0</v>
      </c>
      <c r="Y439" s="159"/>
    </row>
    <row r="440" spans="1:25" ht="15.75" thickBot="1" x14ac:dyDescent="0.3">
      <c r="A440" s="17"/>
      <c r="B440" s="250" t="s">
        <v>0</v>
      </c>
      <c r="C440" s="226"/>
      <c r="D440" s="226"/>
      <c r="E440" s="226"/>
      <c r="F440" s="139">
        <f>$F$3</f>
        <v>50</v>
      </c>
      <c r="G440" s="226"/>
      <c r="H440" s="251"/>
      <c r="I440" s="361" t="s">
        <v>1</v>
      </c>
      <c r="J440" s="340"/>
      <c r="K440" s="340"/>
      <c r="L440" s="340"/>
      <c r="M440" s="340"/>
      <c r="N440" s="340"/>
      <c r="O440" s="346"/>
      <c r="P440" s="250" t="s">
        <v>2</v>
      </c>
      <c r="Q440" s="226"/>
      <c r="R440" s="226"/>
      <c r="S440" s="141">
        <f>COUNTIF(I441:N441,20)</f>
        <v>0</v>
      </c>
      <c r="T440" s="141">
        <f>COUNTIF(I441:N441,22)</f>
        <v>0</v>
      </c>
      <c r="U440" s="226"/>
      <c r="V440" s="226"/>
      <c r="W440" s="160">
        <f t="shared" si="516"/>
        <v>0</v>
      </c>
      <c r="X440" s="160">
        <f t="shared" si="515"/>
        <v>0</v>
      </c>
      <c r="Y440" s="159"/>
    </row>
    <row r="441" spans="1:25" x14ac:dyDescent="0.25">
      <c r="A441" s="44" t="s">
        <v>23</v>
      </c>
      <c r="B441" s="146">
        <f>$B$2</f>
        <v>3</v>
      </c>
      <c r="C441" s="147">
        <f>$C$2</f>
        <v>6</v>
      </c>
      <c r="D441" s="147">
        <f>$D$2</f>
        <v>15</v>
      </c>
      <c r="E441" s="147">
        <f>$E$2</f>
        <v>20</v>
      </c>
      <c r="F441" s="139">
        <f>$F$4</f>
        <v>39</v>
      </c>
      <c r="G441" s="147">
        <f>$G$2</f>
        <v>4</v>
      </c>
      <c r="H441" s="148">
        <f>$H$2</f>
        <v>8</v>
      </c>
      <c r="I441" s="42"/>
      <c r="J441" s="50"/>
      <c r="K441" s="50"/>
      <c r="L441" s="50"/>
      <c r="M441" s="50"/>
      <c r="N441" s="50"/>
      <c r="O441" s="51"/>
      <c r="P441" s="136">
        <f>COUNTIF(I441:N441,3)</f>
        <v>0</v>
      </c>
      <c r="Q441" s="141">
        <f>COUNTIF(I441:N441,6)</f>
        <v>0</v>
      </c>
      <c r="R441" s="141">
        <f>COUNTIF(I441:N441,15)</f>
        <v>0</v>
      </c>
      <c r="S441" s="1">
        <f>COUNTIF(I442:N442,33)</f>
        <v>0</v>
      </c>
      <c r="T441" s="1">
        <f>COUNTIF(I442:N442,50)</f>
        <v>0</v>
      </c>
      <c r="U441" s="141">
        <f>COUNTIF(N441:O441,4)</f>
        <v>0</v>
      </c>
      <c r="V441" s="142">
        <f>COUNTIF(O441:P441,8)</f>
        <v>0</v>
      </c>
      <c r="W441" s="160">
        <f t="shared" si="516"/>
        <v>0</v>
      </c>
      <c r="X441" s="160">
        <f t="shared" si="515"/>
        <v>0</v>
      </c>
      <c r="Y441" s="159"/>
    </row>
    <row r="442" spans="1:25" x14ac:dyDescent="0.25">
      <c r="A442" s="44" t="s">
        <v>24</v>
      </c>
      <c r="B442" s="149">
        <f>$B$3</f>
        <v>15</v>
      </c>
      <c r="C442" s="139">
        <f>$C$3</f>
        <v>17</v>
      </c>
      <c r="D442" s="139">
        <f>$D$3</f>
        <v>27</v>
      </c>
      <c r="E442" s="139">
        <f>$E$3</f>
        <v>33</v>
      </c>
      <c r="F442" s="139">
        <f>$F$5</f>
        <v>40</v>
      </c>
      <c r="G442" s="139">
        <f>$G$3</f>
        <v>1</v>
      </c>
      <c r="H442" s="150">
        <f>$H$3</f>
        <v>2</v>
      </c>
      <c r="I442" s="8">
        <f>$I$432</f>
        <v>0</v>
      </c>
      <c r="J442" s="1">
        <f>$J$432</f>
        <v>0</v>
      </c>
      <c r="K442" s="1">
        <f>$K$432</f>
        <v>0</v>
      </c>
      <c r="L442" s="1">
        <f>$L$432</f>
        <v>0</v>
      </c>
      <c r="M442" s="1">
        <f>$M$432</f>
        <v>0</v>
      </c>
      <c r="N442" s="1">
        <f>$N$432</f>
        <v>0</v>
      </c>
      <c r="O442" s="126">
        <f>$O$432</f>
        <v>0</v>
      </c>
      <c r="P442" s="8">
        <f>COUNTIF(I442:N442,15)</f>
        <v>0</v>
      </c>
      <c r="Q442" s="1">
        <f>COUNTIF(I442:N442,17)</f>
        <v>0</v>
      </c>
      <c r="R442" s="1">
        <f>COUNTIF(I442:N442,27)</f>
        <v>0</v>
      </c>
      <c r="S442" s="1">
        <f>COUNTIF(I443:N443,34)</f>
        <v>0</v>
      </c>
      <c r="T442" s="1">
        <f>COUNTIF(I443:N443,39)</f>
        <v>0</v>
      </c>
      <c r="U442" s="1">
        <f>COUNTIF(N442:O442,1)</f>
        <v>0</v>
      </c>
      <c r="V442" s="126">
        <f>COUNTIF(O442:P442,2)</f>
        <v>0</v>
      </c>
      <c r="W442" s="160">
        <f t="shared" si="516"/>
        <v>0</v>
      </c>
      <c r="X442" s="160">
        <f t="shared" si="515"/>
        <v>0</v>
      </c>
      <c r="Y442" s="159"/>
    </row>
    <row r="443" spans="1:25" ht="15.75" thickBot="1" x14ac:dyDescent="0.3">
      <c r="A443" s="44" t="s">
        <v>25</v>
      </c>
      <c r="B443" s="149">
        <f>$B$4</f>
        <v>7</v>
      </c>
      <c r="C443" s="139">
        <f>$C$4</f>
        <v>8</v>
      </c>
      <c r="D443" s="139">
        <f>$D$4</f>
        <v>28</v>
      </c>
      <c r="E443" s="139">
        <f>$E$4</f>
        <v>34</v>
      </c>
      <c r="F443" s="139">
        <f>$F$6</f>
        <v>35</v>
      </c>
      <c r="G443" s="139">
        <f>$G$4</f>
        <v>4</v>
      </c>
      <c r="H443" s="150">
        <f>$H$4</f>
        <v>10</v>
      </c>
      <c r="I443" s="8">
        <f>$I$432</f>
        <v>0</v>
      </c>
      <c r="J443" s="1">
        <f>$J$432</f>
        <v>0</v>
      </c>
      <c r="K443" s="1">
        <f t="shared" ref="K443:K448" si="517">$K$432</f>
        <v>0</v>
      </c>
      <c r="L443" s="1">
        <f t="shared" ref="L443:L448" si="518">$L$432</f>
        <v>0</v>
      </c>
      <c r="M443" s="1">
        <f t="shared" ref="M443:M448" si="519">$M$432</f>
        <v>0</v>
      </c>
      <c r="N443" s="1">
        <f t="shared" ref="N443:N448" si="520">$N$432</f>
        <v>0</v>
      </c>
      <c r="O443" s="126">
        <f t="shared" ref="O443:O448" si="521">$O$432</f>
        <v>0</v>
      </c>
      <c r="P443" s="8">
        <f>COUNTIF(I443:N443,7)</f>
        <v>0</v>
      </c>
      <c r="Q443" s="1">
        <f t="shared" ref="Q443" si="522">COUNTIF(I443:N443,8)</f>
        <v>0</v>
      </c>
      <c r="R443" s="1">
        <f>COUNTIF(I443:N443,28)</f>
        <v>0</v>
      </c>
      <c r="S443" s="1">
        <f>COUNTIF(I444:N444,38)</f>
        <v>0</v>
      </c>
      <c r="T443" s="1">
        <f>COUNTIF(I444:N444,40)</f>
        <v>0</v>
      </c>
      <c r="U443" s="1">
        <f t="shared" ref="U443:U444" si="523">COUNTIF(N443:O443,4)</f>
        <v>0</v>
      </c>
      <c r="V443" s="126">
        <f>COUNTIF(O443:P443,10)</f>
        <v>0</v>
      </c>
      <c r="W443" s="160">
        <f t="shared" si="516"/>
        <v>0</v>
      </c>
      <c r="X443" s="161">
        <f t="shared" si="515"/>
        <v>0</v>
      </c>
      <c r="Y443" s="159"/>
    </row>
    <row r="444" spans="1:25" ht="15.75" thickBot="1" x14ac:dyDescent="0.3">
      <c r="A444" s="44" t="s">
        <v>26</v>
      </c>
      <c r="B444" s="149">
        <f>$B$5</f>
        <v>1</v>
      </c>
      <c r="C444" s="139">
        <f>$C$5</f>
        <v>6</v>
      </c>
      <c r="D444" s="139">
        <f>$D$5</f>
        <v>19</v>
      </c>
      <c r="E444" s="139">
        <f>$E$5</f>
        <v>38</v>
      </c>
      <c r="F444" s="139">
        <f>$F$7</f>
        <v>37</v>
      </c>
      <c r="G444" s="139">
        <f>$G$5</f>
        <v>4</v>
      </c>
      <c r="H444" s="150">
        <f>$H$5</f>
        <v>5</v>
      </c>
      <c r="I444" s="8">
        <f>$I$432</f>
        <v>0</v>
      </c>
      <c r="J444" s="1">
        <f>$J$432</f>
        <v>0</v>
      </c>
      <c r="K444" s="1">
        <f t="shared" si="517"/>
        <v>0</v>
      </c>
      <c r="L444" s="1">
        <f t="shared" si="518"/>
        <v>0</v>
      </c>
      <c r="M444" s="1">
        <f t="shared" si="519"/>
        <v>0</v>
      </c>
      <c r="N444" s="1">
        <f t="shared" si="520"/>
        <v>0</v>
      </c>
      <c r="O444" s="126">
        <f t="shared" si="521"/>
        <v>0</v>
      </c>
      <c r="P444" s="8">
        <f>COUNTIF(I444:N444,1)</f>
        <v>0</v>
      </c>
      <c r="Q444" s="1">
        <f>COUNTIF(I444:N444,6)</f>
        <v>0</v>
      </c>
      <c r="R444" s="1">
        <f>COUNTIF(I444:N444,19)</f>
        <v>0</v>
      </c>
      <c r="S444" s="1">
        <f>COUNTIF(I445:N445,29)</f>
        <v>0</v>
      </c>
      <c r="T444" s="1">
        <f>COUNTIF(I445:N445,35)</f>
        <v>0</v>
      </c>
      <c r="U444" s="1">
        <f t="shared" si="523"/>
        <v>0</v>
      </c>
      <c r="V444" s="126">
        <f>COUNTIF(O444:P444,5)</f>
        <v>0</v>
      </c>
      <c r="W444" s="160">
        <f t="shared" si="516"/>
        <v>0</v>
      </c>
      <c r="Y444" s="159"/>
    </row>
    <row r="445" spans="1:25" ht="15.75" thickBot="1" x14ac:dyDescent="0.3">
      <c r="A445" s="44" t="s">
        <v>27</v>
      </c>
      <c r="B445" s="149">
        <f>$B$6</f>
        <v>10</v>
      </c>
      <c r="C445" s="139">
        <f>$C$6</f>
        <v>25</v>
      </c>
      <c r="D445" s="139">
        <f>$D$6</f>
        <v>26</v>
      </c>
      <c r="E445" s="139">
        <f>$E$6</f>
        <v>29</v>
      </c>
      <c r="F445" s="139" t="e">
        <f>#REF!</f>
        <v>#REF!</v>
      </c>
      <c r="G445" s="139">
        <f>$G$6</f>
        <v>6</v>
      </c>
      <c r="H445" s="150">
        <f>$H$6</f>
        <v>9</v>
      </c>
      <c r="I445" s="8">
        <f>$I$432</f>
        <v>0</v>
      </c>
      <c r="J445" s="1">
        <f>$J$432</f>
        <v>0</v>
      </c>
      <c r="K445" s="1">
        <f t="shared" si="517"/>
        <v>0</v>
      </c>
      <c r="L445" s="1">
        <f t="shared" si="518"/>
        <v>0</v>
      </c>
      <c r="M445" s="1">
        <f t="shared" si="519"/>
        <v>0</v>
      </c>
      <c r="N445" s="1">
        <f t="shared" si="520"/>
        <v>0</v>
      </c>
      <c r="O445" s="126">
        <f t="shared" si="521"/>
        <v>0</v>
      </c>
      <c r="P445" s="8">
        <f>COUNTIF(I445:N445,10)</f>
        <v>0</v>
      </c>
      <c r="Q445" s="1">
        <f>COUNTIF(I445:N445,25)</f>
        <v>0</v>
      </c>
      <c r="R445" s="1">
        <f>COUNTIF(I445:N445,26)</f>
        <v>0</v>
      </c>
      <c r="S445" s="1">
        <f>COUNTIF(I446:N446,36)</f>
        <v>0</v>
      </c>
      <c r="T445" s="1">
        <f>COUNTIF(I446:N446,37)</f>
        <v>0</v>
      </c>
      <c r="U445" s="1">
        <f>COUNTIF(N445:O445,6)</f>
        <v>0</v>
      </c>
      <c r="V445" s="126">
        <f>COUNTIF(O445:P445,9)</f>
        <v>0</v>
      </c>
      <c r="W445" s="161">
        <f t="shared" si="516"/>
        <v>0</v>
      </c>
      <c r="X445" s="244"/>
      <c r="Y445" s="159"/>
    </row>
    <row r="446" spans="1:25" ht="15.75" thickBot="1" x14ac:dyDescent="0.3">
      <c r="A446" s="44" t="s">
        <v>28</v>
      </c>
      <c r="B446" s="149">
        <f>$B$7</f>
        <v>8</v>
      </c>
      <c r="C446" s="139">
        <f>$C$7</f>
        <v>33</v>
      </c>
      <c r="D446" s="139">
        <f>$D$7</f>
        <v>35</v>
      </c>
      <c r="E446" s="139">
        <f>$E$7</f>
        <v>36</v>
      </c>
      <c r="F446" s="152" t="e">
        <f>#REF!</f>
        <v>#REF!</v>
      </c>
      <c r="G446" s="139">
        <f>$G$7</f>
        <v>3</v>
      </c>
      <c r="H446" s="150">
        <f>$H$7</f>
        <v>7</v>
      </c>
      <c r="I446" s="8">
        <f>$I$432</f>
        <v>0</v>
      </c>
      <c r="J446" s="1">
        <f>$J$432</f>
        <v>0</v>
      </c>
      <c r="K446" s="1">
        <f t="shared" si="517"/>
        <v>0</v>
      </c>
      <c r="L446" s="1">
        <f t="shared" si="518"/>
        <v>0</v>
      </c>
      <c r="M446" s="1">
        <f t="shared" si="519"/>
        <v>0</v>
      </c>
      <c r="N446" s="1">
        <f t="shared" si="520"/>
        <v>0</v>
      </c>
      <c r="O446" s="126">
        <f t="shared" si="521"/>
        <v>0</v>
      </c>
      <c r="P446" s="8">
        <f>COUNTIF(I446:N446,8)</f>
        <v>0</v>
      </c>
      <c r="Q446" s="1">
        <f>COUNTIF(I446:N446,33)</f>
        <v>0</v>
      </c>
      <c r="R446" s="1">
        <f>COUNTIF(I446:N446,35)</f>
        <v>0</v>
      </c>
      <c r="S446" s="1">
        <v>0</v>
      </c>
      <c r="T446" s="1">
        <v>0</v>
      </c>
      <c r="U446" s="1">
        <f>COUNTIF(N446:O446,3)</f>
        <v>0</v>
      </c>
      <c r="V446" s="126">
        <f>COUNTIF(O446:P446,7)</f>
        <v>0</v>
      </c>
      <c r="Y446" s="159"/>
    </row>
    <row r="447" spans="1:25" ht="15.75" thickBot="1" x14ac:dyDescent="0.3">
      <c r="A447" s="44" t="s">
        <v>29</v>
      </c>
      <c r="B447" s="149" t="e">
        <f>#REF!</f>
        <v>#REF!</v>
      </c>
      <c r="C447" s="139" t="e">
        <f>#REF!</f>
        <v>#REF!</v>
      </c>
      <c r="D447" s="139" t="e">
        <f>#REF!</f>
        <v>#REF!</v>
      </c>
      <c r="E447" s="139" t="e">
        <f>#REF!</f>
        <v>#REF!</v>
      </c>
      <c r="G447" s="139" t="e">
        <f>#REF!</f>
        <v>#REF!</v>
      </c>
      <c r="H447" s="150" t="e">
        <f>#REF!</f>
        <v>#REF!</v>
      </c>
      <c r="I447" s="8">
        <f>$I$432</f>
        <v>0</v>
      </c>
      <c r="J447" s="1">
        <f>$J$432</f>
        <v>0</v>
      </c>
      <c r="K447" s="1">
        <f t="shared" si="517"/>
        <v>0</v>
      </c>
      <c r="L447" s="1">
        <f t="shared" si="518"/>
        <v>0</v>
      </c>
      <c r="M447" s="1">
        <f t="shared" si="519"/>
        <v>0</v>
      </c>
      <c r="N447" s="1">
        <f t="shared" si="520"/>
        <v>0</v>
      </c>
      <c r="O447" s="126">
        <f t="shared" si="521"/>
        <v>0</v>
      </c>
      <c r="P447" s="8">
        <v>0</v>
      </c>
      <c r="Q447" s="1">
        <v>0</v>
      </c>
      <c r="R447" s="1">
        <v>0</v>
      </c>
      <c r="S447" s="143">
        <v>0</v>
      </c>
      <c r="T447" s="143">
        <v>0</v>
      </c>
      <c r="U447" s="1">
        <v>0</v>
      </c>
      <c r="V447" s="126">
        <v>0</v>
      </c>
      <c r="W447" s="244"/>
      <c r="X447" s="245">
        <f>SUM(Y2:Y447)</f>
        <v>46.4</v>
      </c>
      <c r="Y447" s="159"/>
    </row>
    <row r="448" spans="1:25" ht="15.75" thickBot="1" x14ac:dyDescent="0.3">
      <c r="A448" s="44" t="s">
        <v>30</v>
      </c>
      <c r="B448" s="151" t="e">
        <f>#REF!</f>
        <v>#REF!</v>
      </c>
      <c r="C448" s="152" t="e">
        <f>#REF!</f>
        <v>#REF!</v>
      </c>
      <c r="D448" s="152" t="e">
        <f>#REF!</f>
        <v>#REF!</v>
      </c>
      <c r="E448" s="152" t="e">
        <f>#REF!</f>
        <v>#REF!</v>
      </c>
      <c r="F448" s="244"/>
      <c r="G448" s="152" t="e">
        <f>#REF!</f>
        <v>#REF!</v>
      </c>
      <c r="H448" s="153" t="e">
        <f>#REF!</f>
        <v>#REF!</v>
      </c>
      <c r="I448" s="137">
        <f>$I$432</f>
        <v>0</v>
      </c>
      <c r="J448" s="143">
        <f>$J$432</f>
        <v>0</v>
      </c>
      <c r="K448" s="143">
        <f t="shared" si="517"/>
        <v>0</v>
      </c>
      <c r="L448" s="143">
        <f t="shared" si="518"/>
        <v>0</v>
      </c>
      <c r="M448" s="143">
        <f t="shared" si="519"/>
        <v>0</v>
      </c>
      <c r="N448" s="143">
        <f t="shared" si="520"/>
        <v>0</v>
      </c>
      <c r="O448" s="144">
        <f t="shared" si="521"/>
        <v>0</v>
      </c>
      <c r="P448" s="137">
        <v>0</v>
      </c>
      <c r="Q448" s="143">
        <v>0</v>
      </c>
      <c r="R448" s="143">
        <v>0</v>
      </c>
      <c r="U448" s="143">
        <v>0</v>
      </c>
      <c r="V448" s="144">
        <v>0</v>
      </c>
      <c r="X448" s="248"/>
      <c r="Y448" s="83"/>
    </row>
    <row r="449" spans="1:25" ht="15.75" thickBot="1" x14ac:dyDescent="0.3">
      <c r="S449" s="244"/>
      <c r="T449" s="244"/>
      <c r="Y449" s="244"/>
    </row>
    <row r="450" spans="1:25" ht="15.75" thickBot="1" x14ac:dyDescent="0.3">
      <c r="A450" s="88"/>
      <c r="C450" s="243" t="s">
        <v>100</v>
      </c>
      <c r="D450" s="244"/>
      <c r="E450" s="244"/>
      <c r="F450" s="234"/>
      <c r="G450" s="244"/>
      <c r="H450" s="244"/>
      <c r="I450" s="244"/>
      <c r="J450" s="244"/>
      <c r="K450" s="244"/>
      <c r="L450" s="244"/>
      <c r="M450" s="244"/>
      <c r="N450" s="244"/>
      <c r="O450" s="244"/>
      <c r="P450" s="244"/>
      <c r="Q450" s="244"/>
      <c r="R450" s="244"/>
      <c r="U450" s="244"/>
      <c r="V450" s="244"/>
      <c r="X450" s="245" t="e">
        <f>SUM(#REF!)</f>
        <v>#REF!</v>
      </c>
    </row>
    <row r="451" spans="1:25" ht="15.75" thickBot="1" x14ac:dyDescent="0.3">
      <c r="C451" s="138"/>
      <c r="F451" s="237"/>
      <c r="S451" s="234"/>
      <c r="T451" s="234"/>
      <c r="X451" s="248"/>
      <c r="Y451" s="246"/>
    </row>
    <row r="452" spans="1:25" ht="15.75" thickBot="1" x14ac:dyDescent="0.3">
      <c r="B452" s="233" t="s">
        <v>98</v>
      </c>
      <c r="C452" s="234"/>
      <c r="D452" s="234"/>
      <c r="E452" s="234"/>
      <c r="G452" s="234"/>
      <c r="H452" s="234"/>
      <c r="I452" s="234"/>
      <c r="J452" s="234"/>
      <c r="K452" s="234"/>
      <c r="L452" s="234"/>
      <c r="M452" s="234"/>
      <c r="N452" s="234"/>
      <c r="O452" s="234"/>
      <c r="P452" s="234"/>
      <c r="Q452" s="234"/>
      <c r="R452" s="234"/>
      <c r="S452" s="237"/>
      <c r="T452" s="237"/>
      <c r="U452" s="234"/>
      <c r="V452" s="235"/>
      <c r="Y452" s="249"/>
    </row>
    <row r="453" spans="1:25" ht="15.75" thickBot="1" x14ac:dyDescent="0.3">
      <c r="B453" s="236"/>
      <c r="C453" s="237"/>
      <c r="D453" s="237"/>
      <c r="E453" s="237"/>
      <c r="F453" s="234"/>
      <c r="G453" s="237"/>
      <c r="H453" s="237"/>
      <c r="I453" s="237"/>
      <c r="J453" s="237"/>
      <c r="K453" s="237"/>
      <c r="L453" s="237"/>
      <c r="M453" s="237"/>
      <c r="N453" s="237"/>
      <c r="O453" s="237"/>
      <c r="P453" s="237"/>
      <c r="Q453" s="237"/>
      <c r="R453" s="237"/>
      <c r="U453" s="237"/>
      <c r="V453" s="238"/>
      <c r="X453" s="239" t="e">
        <f>SUM(X447-X450)</f>
        <v>#REF!</v>
      </c>
    </row>
    <row r="454" spans="1:25" ht="15.75" thickBot="1" x14ac:dyDescent="0.3">
      <c r="F454" s="237"/>
      <c r="S454" s="234"/>
      <c r="T454" s="234"/>
      <c r="X454" s="241"/>
      <c r="Y454" s="246"/>
    </row>
    <row r="455" spans="1:25" ht="15.75" thickBot="1" x14ac:dyDescent="0.3">
      <c r="B455" s="233" t="s">
        <v>99</v>
      </c>
      <c r="C455" s="234"/>
      <c r="D455" s="234"/>
      <c r="E455" s="234"/>
      <c r="G455" s="234"/>
      <c r="H455" s="234"/>
      <c r="I455" s="234"/>
      <c r="J455" s="234"/>
      <c r="K455" s="234"/>
      <c r="L455" s="234"/>
      <c r="M455" s="234"/>
      <c r="N455" s="234"/>
      <c r="O455" s="234"/>
      <c r="P455" s="234"/>
      <c r="Q455" s="234"/>
      <c r="R455" s="234"/>
      <c r="S455" s="237"/>
      <c r="T455" s="237"/>
      <c r="U455" s="234"/>
      <c r="V455" s="235"/>
      <c r="Y455" s="249"/>
    </row>
    <row r="456" spans="1:25" ht="15.75" thickBot="1" x14ac:dyDescent="0.3">
      <c r="B456" s="236"/>
      <c r="C456" s="237"/>
      <c r="D456" s="237"/>
      <c r="E456" s="237"/>
      <c r="F456" s="234"/>
      <c r="G456" s="237"/>
      <c r="H456" s="237"/>
      <c r="I456" s="237"/>
      <c r="J456" s="237"/>
      <c r="K456" s="237"/>
      <c r="L456" s="237"/>
      <c r="M456" s="237"/>
      <c r="N456" s="237"/>
      <c r="O456" s="237"/>
      <c r="P456" s="237"/>
      <c r="Q456" s="237"/>
      <c r="R456" s="237"/>
      <c r="U456" s="237"/>
      <c r="V456" s="238"/>
    </row>
    <row r="457" spans="1:25" ht="15.75" thickBot="1" x14ac:dyDescent="0.3">
      <c r="F457" s="237"/>
      <c r="S457" s="234"/>
      <c r="T457" s="234"/>
      <c r="Y457" s="240"/>
    </row>
    <row r="458" spans="1:25" ht="15.75" thickBot="1" x14ac:dyDescent="0.3">
      <c r="B458" s="233" t="s">
        <v>104</v>
      </c>
      <c r="C458" s="234"/>
      <c r="D458" s="234"/>
      <c r="E458" s="234"/>
      <c r="F458" s="68"/>
      <c r="G458" s="234"/>
      <c r="H458" s="234"/>
      <c r="I458" s="234"/>
      <c r="J458" s="234"/>
      <c r="K458" s="234"/>
      <c r="L458" s="234"/>
      <c r="M458" s="234"/>
      <c r="N458" s="234"/>
      <c r="O458" s="234"/>
      <c r="P458" s="234"/>
      <c r="Q458" s="234"/>
      <c r="R458" s="234"/>
      <c r="S458" s="237"/>
      <c r="T458" s="237"/>
      <c r="U458" s="234"/>
      <c r="V458" s="235"/>
      <c r="Y458" s="242"/>
    </row>
    <row r="459" spans="1:25" ht="15.75" thickBot="1" x14ac:dyDescent="0.3">
      <c r="B459" s="236"/>
      <c r="C459" s="237"/>
      <c r="D459" s="237"/>
      <c r="E459" s="237"/>
      <c r="F459" s="228"/>
      <c r="G459" s="237"/>
      <c r="H459" s="237"/>
      <c r="I459" s="237"/>
      <c r="J459" s="237"/>
      <c r="K459" s="237"/>
      <c r="L459" s="237"/>
      <c r="M459" s="237"/>
      <c r="N459" s="237"/>
      <c r="O459" s="237"/>
      <c r="P459" s="237"/>
      <c r="Q459" s="237"/>
      <c r="R459" s="237"/>
      <c r="S459" s="68"/>
      <c r="T459" s="68"/>
      <c r="U459" s="237"/>
      <c r="V459" s="238"/>
    </row>
    <row r="460" spans="1:25" ht="15.75" thickBot="1" x14ac:dyDescent="0.3">
      <c r="B460" s="68"/>
      <c r="C460" s="68"/>
      <c r="D460" s="68"/>
      <c r="E460" s="68"/>
      <c r="F460" s="68"/>
      <c r="G460" s="68"/>
      <c r="H460" s="68"/>
      <c r="I460" s="68"/>
      <c r="J460" s="68"/>
      <c r="K460" s="68"/>
      <c r="L460" s="68"/>
      <c r="M460" s="68"/>
      <c r="N460" s="68"/>
      <c r="O460" s="68"/>
      <c r="P460" s="68"/>
      <c r="Q460" s="68"/>
      <c r="R460" s="68"/>
      <c r="S460" s="228"/>
      <c r="T460" s="228"/>
      <c r="U460" s="68"/>
      <c r="V460" s="68"/>
    </row>
    <row r="461" spans="1:25" ht="15.75" thickBot="1" x14ac:dyDescent="0.3">
      <c r="A461" s="86"/>
      <c r="B461" s="68"/>
      <c r="C461" s="227" t="s">
        <v>101</v>
      </c>
      <c r="D461" s="228"/>
      <c r="E461" s="228"/>
      <c r="F461" s="228"/>
      <c r="G461" s="228"/>
      <c r="H461" s="228"/>
      <c r="I461" s="228"/>
      <c r="J461" s="228"/>
      <c r="K461" s="228"/>
      <c r="L461" s="228"/>
      <c r="M461" s="228"/>
      <c r="N461" s="228"/>
      <c r="O461" s="228"/>
      <c r="P461" s="228"/>
      <c r="Q461" s="228"/>
      <c r="R461" s="228"/>
      <c r="S461" s="68"/>
      <c r="T461" s="68"/>
      <c r="U461" s="228"/>
      <c r="V461" s="229"/>
    </row>
    <row r="462" spans="1:25" ht="15.75" thickBot="1" x14ac:dyDescent="0.3">
      <c r="B462" s="68"/>
      <c r="C462" s="68"/>
      <c r="D462" s="68"/>
      <c r="E462" s="68"/>
      <c r="F462" s="68"/>
      <c r="G462" s="68"/>
      <c r="H462" s="68"/>
      <c r="I462" s="68"/>
      <c r="J462" s="68"/>
      <c r="K462" s="68"/>
      <c r="L462" s="68"/>
      <c r="M462" s="68"/>
      <c r="N462" s="68"/>
      <c r="O462" s="68"/>
      <c r="P462" s="68"/>
      <c r="Q462" s="68"/>
      <c r="R462" s="68"/>
      <c r="S462" s="228"/>
      <c r="T462" s="228"/>
      <c r="U462" s="68"/>
      <c r="V462" s="68"/>
      <c r="X462" s="230">
        <f>SUM('[1]77-21'!P232:Y232)</f>
        <v>46</v>
      </c>
    </row>
    <row r="463" spans="1:25" ht="15.75" thickBot="1" x14ac:dyDescent="0.3">
      <c r="A463" s="87"/>
      <c r="B463" s="68"/>
      <c r="C463" s="227" t="s">
        <v>102</v>
      </c>
      <c r="D463" s="228"/>
      <c r="E463" s="228"/>
      <c r="F463" s="228"/>
      <c r="G463" s="228"/>
      <c r="H463" s="228"/>
      <c r="I463" s="228"/>
      <c r="J463" s="228"/>
      <c r="K463" s="228"/>
      <c r="L463" s="228"/>
      <c r="M463" s="228"/>
      <c r="N463" s="228"/>
      <c r="O463" s="228"/>
      <c r="P463" s="228"/>
      <c r="Q463" s="228"/>
      <c r="R463" s="228"/>
      <c r="S463" s="68"/>
      <c r="T463" s="68"/>
      <c r="U463" s="228"/>
      <c r="V463" s="229"/>
    </row>
    <row r="464" spans="1:25" ht="15.75" thickBot="1" x14ac:dyDescent="0.3">
      <c r="B464" s="68"/>
      <c r="C464" s="68"/>
      <c r="D464" s="68"/>
      <c r="E464" s="68"/>
      <c r="F464" s="68"/>
      <c r="G464" s="68"/>
      <c r="H464" s="68"/>
      <c r="I464" s="68"/>
      <c r="J464" s="68"/>
      <c r="K464" s="68"/>
      <c r="L464" s="68"/>
      <c r="M464" s="68"/>
      <c r="N464" s="68"/>
      <c r="O464" s="68"/>
      <c r="P464" s="68"/>
      <c r="Q464" s="68"/>
      <c r="R464" s="68"/>
      <c r="S464" s="228"/>
      <c r="T464" s="228"/>
      <c r="U464" s="68"/>
      <c r="V464" s="68"/>
      <c r="X464" s="239" t="e">
        <f>X453+X462</f>
        <v>#REF!</v>
      </c>
    </row>
    <row r="465" spans="1:25" ht="15.75" thickBot="1" x14ac:dyDescent="0.3">
      <c r="A465" s="88"/>
      <c r="B465" s="68"/>
      <c r="C465" s="227" t="s">
        <v>103</v>
      </c>
      <c r="D465" s="228"/>
      <c r="E465" s="228"/>
      <c r="F465" s="228"/>
      <c r="G465" s="228"/>
      <c r="H465" s="228"/>
      <c r="I465" s="228"/>
      <c r="J465" s="228"/>
      <c r="K465" s="228"/>
      <c r="L465" s="228"/>
      <c r="M465" s="228"/>
      <c r="N465" s="228"/>
      <c r="O465" s="228"/>
      <c r="P465" s="228"/>
      <c r="Q465" s="228"/>
      <c r="R465" s="228"/>
      <c r="S465" s="68"/>
      <c r="T465" s="68"/>
      <c r="U465" s="228"/>
      <c r="V465" s="229"/>
      <c r="X465" s="241"/>
    </row>
    <row r="466" spans="1:25" ht="15.75" thickBot="1" x14ac:dyDescent="0.3">
      <c r="B466" s="68"/>
      <c r="C466" s="68"/>
      <c r="D466" s="68"/>
      <c r="E466" s="68"/>
      <c r="G466" s="68"/>
      <c r="H466" s="68"/>
      <c r="I466" s="68"/>
      <c r="J466" s="68"/>
      <c r="K466" s="68"/>
      <c r="L466" s="68"/>
      <c r="M466" s="68"/>
      <c r="N466" s="68"/>
      <c r="O466" s="68"/>
      <c r="P466" s="68"/>
      <c r="Q466" s="68"/>
      <c r="R466" s="68"/>
      <c r="S466" s="228"/>
      <c r="T466" s="228"/>
      <c r="U466" s="68"/>
      <c r="V466" s="68"/>
      <c r="Y466" s="231"/>
    </row>
    <row r="467" spans="1:25" ht="15.75" thickBot="1" x14ac:dyDescent="0.3">
      <c r="B467" s="227" t="s">
        <v>97</v>
      </c>
      <c r="C467" s="228"/>
      <c r="D467" s="228"/>
      <c r="E467" s="228"/>
      <c r="F467" s="234"/>
      <c r="G467" s="228"/>
      <c r="H467" s="228"/>
      <c r="I467" s="228"/>
      <c r="J467" s="228"/>
      <c r="K467" s="228"/>
      <c r="L467" s="228"/>
      <c r="M467" s="228"/>
      <c r="N467" s="228"/>
      <c r="O467" s="228"/>
      <c r="P467" s="228"/>
      <c r="Q467" s="228"/>
      <c r="R467" s="228"/>
      <c r="U467" s="228"/>
      <c r="V467" s="229"/>
      <c r="Y467" s="112"/>
    </row>
    <row r="468" spans="1:25" ht="15.75" thickBot="1" x14ac:dyDescent="0.3">
      <c r="F468" s="237"/>
      <c r="P468" s="12"/>
      <c r="S468" s="234"/>
      <c r="T468" s="234"/>
      <c r="Y468" s="240"/>
    </row>
    <row r="469" spans="1:25" ht="15.75" thickBot="1" x14ac:dyDescent="0.3">
      <c r="B469" s="233" t="s">
        <v>105</v>
      </c>
      <c r="C469" s="234"/>
      <c r="D469" s="234"/>
      <c r="E469" s="234"/>
      <c r="G469" s="234"/>
      <c r="H469" s="234"/>
      <c r="I469" s="234"/>
      <c r="J469" s="234"/>
      <c r="K469" s="234"/>
      <c r="L469" s="234"/>
      <c r="M469" s="234"/>
      <c r="N469" s="234"/>
      <c r="O469" s="234"/>
      <c r="P469" s="234"/>
      <c r="Q469" s="234"/>
      <c r="R469" s="234"/>
      <c r="S469" s="237"/>
      <c r="T469" s="237"/>
      <c r="U469" s="234"/>
      <c r="V469" s="235"/>
      <c r="Y469" s="242"/>
    </row>
    <row r="470" spans="1:25" ht="15.75" thickBot="1" x14ac:dyDescent="0.3">
      <c r="B470" s="236"/>
      <c r="C470" s="237"/>
      <c r="D470" s="237"/>
      <c r="E470" s="237"/>
      <c r="G470" s="237"/>
      <c r="H470" s="237"/>
      <c r="I470" s="237"/>
      <c r="J470" s="237"/>
      <c r="K470" s="237"/>
      <c r="L470" s="237"/>
      <c r="M470" s="237"/>
      <c r="N470" s="237"/>
      <c r="O470" s="237"/>
      <c r="P470" s="237"/>
      <c r="Q470" s="237"/>
      <c r="R470" s="237"/>
      <c r="U470" s="237"/>
      <c r="V470" s="238"/>
    </row>
    <row r="550" ht="24.95" customHeight="1" x14ac:dyDescent="0.25"/>
    <row r="552" ht="24.95" customHeight="1" x14ac:dyDescent="0.25"/>
    <row r="553" ht="24.95" customHeight="1" x14ac:dyDescent="0.25"/>
  </sheetData>
  <mergeCells count="140">
    <mergeCell ref="Z236:Z270"/>
    <mergeCell ref="Z274:Z308"/>
    <mergeCell ref="I274:O274"/>
    <mergeCell ref="B274:H274"/>
    <mergeCell ref="P281:V281"/>
    <mergeCell ref="B281:H281"/>
    <mergeCell ref="P288:V288"/>
    <mergeCell ref="B288:H288"/>
    <mergeCell ref="P302:V302"/>
    <mergeCell ref="I302:O302"/>
    <mergeCell ref="B302:H302"/>
    <mergeCell ref="P236:V236"/>
    <mergeCell ref="I236:O236"/>
    <mergeCell ref="B236:H236"/>
    <mergeCell ref="P243:V243"/>
    <mergeCell ref="I243:O243"/>
    <mergeCell ref="B243:H243"/>
    <mergeCell ref="P250:V250"/>
    <mergeCell ref="I250:O250"/>
    <mergeCell ref="B250:H250"/>
    <mergeCell ref="P217:V217"/>
    <mergeCell ref="I217:O217"/>
    <mergeCell ref="B217:H217"/>
    <mergeCell ref="P224:V224"/>
    <mergeCell ref="I224:O224"/>
    <mergeCell ref="B224:H224"/>
    <mergeCell ref="Z157:Z192"/>
    <mergeCell ref="Z79:Z113"/>
    <mergeCell ref="Z41:Z76"/>
    <mergeCell ref="Z119:Z153"/>
    <mergeCell ref="P196:V196"/>
    <mergeCell ref="I196:O196"/>
    <mergeCell ref="B196:H196"/>
    <mergeCell ref="P203:V203"/>
    <mergeCell ref="I203:O203"/>
    <mergeCell ref="B203:H203"/>
    <mergeCell ref="Z196:Z230"/>
    <mergeCell ref="I186:O186"/>
    <mergeCell ref="B186:H186"/>
    <mergeCell ref="I179:O179"/>
    <mergeCell ref="B179:H179"/>
    <mergeCell ref="P157:V157"/>
    <mergeCell ref="I157:O157"/>
    <mergeCell ref="B157:H157"/>
    <mergeCell ref="P49:V49"/>
    <mergeCell ref="I49:O49"/>
    <mergeCell ref="B49:H49"/>
    <mergeCell ref="P15:V15"/>
    <mergeCell ref="I15:O15"/>
    <mergeCell ref="B15:H15"/>
    <mergeCell ref="P8:V8"/>
    <mergeCell ref="I8:O8"/>
    <mergeCell ref="B8:H8"/>
    <mergeCell ref="P119:V119"/>
    <mergeCell ref="I119:O119"/>
    <mergeCell ref="B119:H119"/>
    <mergeCell ref="P41:V41"/>
    <mergeCell ref="I41:O41"/>
    <mergeCell ref="B41:H41"/>
    <mergeCell ref="P30:V30"/>
    <mergeCell ref="I30:O30"/>
    <mergeCell ref="B30:H30"/>
    <mergeCell ref="Z1:Z36"/>
    <mergeCell ref="P93:V93"/>
    <mergeCell ref="I93:O93"/>
    <mergeCell ref="P100:V100"/>
    <mergeCell ref="I100:O100"/>
    <mergeCell ref="I431:O431"/>
    <mergeCell ref="I440:O440"/>
    <mergeCell ref="I413:O413"/>
    <mergeCell ref="I422:O422"/>
    <mergeCell ref="I393:O393"/>
    <mergeCell ref="I402:O402"/>
    <mergeCell ref="I375:O375"/>
    <mergeCell ref="I384:O384"/>
    <mergeCell ref="I354:O354"/>
    <mergeCell ref="I363:O363"/>
    <mergeCell ref="I336:O336"/>
    <mergeCell ref="I345:O345"/>
    <mergeCell ref="I317:O317"/>
    <mergeCell ref="I326:O326"/>
    <mergeCell ref="I288:O288"/>
    <mergeCell ref="I295:O295"/>
    <mergeCell ref="I281:O281"/>
    <mergeCell ref="P264:V264"/>
    <mergeCell ref="B264:H264"/>
    <mergeCell ref="I264:O264"/>
    <mergeCell ref="P274:V274"/>
    <mergeCell ref="B295:H295"/>
    <mergeCell ref="P295:V295"/>
    <mergeCell ref="B257:H257"/>
    <mergeCell ref="I257:O257"/>
    <mergeCell ref="P257:V257"/>
    <mergeCell ref="B210:H210"/>
    <mergeCell ref="I210:O210"/>
    <mergeCell ref="P210:V210"/>
    <mergeCell ref="P147:V147"/>
    <mergeCell ref="I147:O147"/>
    <mergeCell ref="B172:H172"/>
    <mergeCell ref="P172:V172"/>
    <mergeCell ref="I172:O172"/>
    <mergeCell ref="P164:V164"/>
    <mergeCell ref="I164:O164"/>
    <mergeCell ref="B164:H164"/>
    <mergeCell ref="P179:V179"/>
    <mergeCell ref="P186:V186"/>
    <mergeCell ref="I107:O107"/>
    <mergeCell ref="P107:V107"/>
    <mergeCell ref="P133:V133"/>
    <mergeCell ref="I133:O133"/>
    <mergeCell ref="B133:H133"/>
    <mergeCell ref="P140:V140"/>
    <mergeCell ref="I140:O140"/>
    <mergeCell ref="B140:H140"/>
    <mergeCell ref="B79:H79"/>
    <mergeCell ref="I79:O79"/>
    <mergeCell ref="P79:V79"/>
    <mergeCell ref="B126:H126"/>
    <mergeCell ref="I126:O126"/>
    <mergeCell ref="P126:V126"/>
    <mergeCell ref="B100:H100"/>
    <mergeCell ref="B93:H93"/>
    <mergeCell ref="B86:H86"/>
    <mergeCell ref="I86:O86"/>
    <mergeCell ref="P86:V86"/>
    <mergeCell ref="B63:H63"/>
    <mergeCell ref="I63:O63"/>
    <mergeCell ref="P63:V63"/>
    <mergeCell ref="B70:H70"/>
    <mergeCell ref="I70:O70"/>
    <mergeCell ref="P70:V70"/>
    <mergeCell ref="B56:H56"/>
    <mergeCell ref="I56:O56"/>
    <mergeCell ref="P56:V56"/>
    <mergeCell ref="P22:V22"/>
    <mergeCell ref="I22:O22"/>
    <mergeCell ref="B22:H22"/>
    <mergeCell ref="B1:H1"/>
    <mergeCell ref="I1:O1"/>
    <mergeCell ref="P1:V1"/>
  </mergeCells>
  <phoneticPr fontId="6" type="noConversion"/>
  <conditionalFormatting sqref="W2:W7 W71:W76">
    <cfRule type="cellIs" dxfId="1890" priority="178" operator="between">
      <formula>1</formula>
      <formula>5</formula>
    </cfRule>
    <cfRule type="cellIs" dxfId="1889" priority="447" operator="equal">
      <formula>6</formula>
    </cfRule>
    <cfRule type="cellIs" dxfId="1888" priority="448" operator="between">
      <formula>1</formula>
      <formula>2</formula>
    </cfRule>
  </conditionalFormatting>
  <conditionalFormatting sqref="P2:V7 P218:V220 P221:S223 U221:V223 T221:T222 U327:V332 U318:V323 U346:V351 U337:V342 U364:V369 U355:V360 U385:V390 U376:V381 U394:V399 U414:V419 U403:V408 U432:V437 U423:V428 U441:V446 P327:R332 S326:T331 P318:R323 S317:T322 P346:R351 S345:T350 P337:R342 S336:T341 P364:R369 S363:T368 P355:R360 S354:T359 P385:R390 S384:T389 P376:R381 S375:T380 P394:R399 S393:T398 P414:R419 S413:T418 P403:R408 S402:T407 P432:R437 S431:T436 P423:R428 S422:T427 P441:R446 S440:T445">
    <cfRule type="cellIs" dxfId="1887" priority="446" operator="equal">
      <formula>1</formula>
    </cfRule>
  </conditionalFormatting>
  <conditionalFormatting sqref="X2:X7 X71:X76 X173:X178">
    <cfRule type="cellIs" dxfId="1886" priority="177" operator="between">
      <formula>1</formula>
      <formula>2</formula>
    </cfRule>
    <cfRule type="cellIs" dxfId="1885" priority="444" operator="equal">
      <formula>6</formula>
    </cfRule>
    <cfRule type="cellIs" dxfId="1884" priority="445" operator="between">
      <formula>1</formula>
      <formula>2</formula>
    </cfRule>
  </conditionalFormatting>
  <conditionalFormatting sqref="P120:V125 P108:V113 P101:V106 P94:V99">
    <cfRule type="cellIs" dxfId="1883" priority="146" operator="equal">
      <formula>1</formula>
    </cfRule>
  </conditionalFormatting>
  <conditionalFormatting sqref="W446">
    <cfRule type="cellIs" dxfId="1882" priority="238" operator="equal">
      <formula>6</formula>
    </cfRule>
    <cfRule type="cellIs" dxfId="1881" priority="239" operator="between">
      <formula>1</formula>
      <formula>2</formula>
    </cfRule>
  </conditionalFormatting>
  <conditionalFormatting sqref="X444">
    <cfRule type="cellIs" dxfId="1880" priority="236" operator="equal">
      <formula>6</formula>
    </cfRule>
    <cfRule type="cellIs" dxfId="1879" priority="237" operator="between">
      <formula>1</formula>
      <formula>2</formula>
    </cfRule>
  </conditionalFormatting>
  <conditionalFormatting sqref="P197:V202 P187:V192 P180:V185 P173:V178">
    <cfRule type="cellIs" dxfId="1878" priority="125" operator="equal">
      <formula>1</formula>
    </cfRule>
  </conditionalFormatting>
  <conditionalFormatting sqref="P71:V76 P64:V69 P57:V62 P50:V55">
    <cfRule type="cellIs" dxfId="1877" priority="160" operator="equal">
      <formula>1</formula>
    </cfRule>
  </conditionalFormatting>
  <conditionalFormatting sqref="W9:W14">
    <cfRule type="cellIs" dxfId="1876" priority="171" operator="between">
      <formula>1</formula>
      <formula>5</formula>
    </cfRule>
    <cfRule type="cellIs" dxfId="1875" priority="175" operator="equal">
      <formula>6</formula>
    </cfRule>
    <cfRule type="cellIs" dxfId="1874" priority="176" operator="between">
      <formula>1</formula>
      <formula>2</formula>
    </cfRule>
  </conditionalFormatting>
  <conditionalFormatting sqref="P9:V14">
    <cfRule type="cellIs" dxfId="1873" priority="174" operator="equal">
      <formula>1</formula>
    </cfRule>
  </conditionalFormatting>
  <conditionalFormatting sqref="X9:X14">
    <cfRule type="cellIs" dxfId="1872" priority="170" operator="between">
      <formula>1</formula>
      <formula>2</formula>
    </cfRule>
    <cfRule type="cellIs" dxfId="1871" priority="172" operator="equal">
      <formula>6</formula>
    </cfRule>
    <cfRule type="cellIs" dxfId="1870" priority="173" operator="between">
      <formula>1</formula>
      <formula>2</formula>
    </cfRule>
  </conditionalFormatting>
  <conditionalFormatting sqref="W42:W47 W31:W36 W23:W28 W16:W21">
    <cfRule type="cellIs" dxfId="1869" priority="164" operator="between">
      <formula>1</formula>
      <formula>5</formula>
    </cfRule>
    <cfRule type="cellIs" dxfId="1868" priority="168" operator="equal">
      <formula>6</formula>
    </cfRule>
    <cfRule type="cellIs" dxfId="1867" priority="169" operator="between">
      <formula>1</formula>
      <formula>2</formula>
    </cfRule>
  </conditionalFormatting>
  <conditionalFormatting sqref="P42:V47 P31:V36 P23:V28 P16:V21">
    <cfRule type="cellIs" dxfId="1866" priority="167" operator="equal">
      <formula>1</formula>
    </cfRule>
  </conditionalFormatting>
  <conditionalFormatting sqref="X42:X47 X31:X36 X23:X28 X16:X21">
    <cfRule type="cellIs" dxfId="1865" priority="163" operator="between">
      <formula>1</formula>
      <formula>2</formula>
    </cfRule>
    <cfRule type="cellIs" dxfId="1864" priority="165" operator="equal">
      <formula>6</formula>
    </cfRule>
    <cfRule type="cellIs" dxfId="1863" priority="166" operator="between">
      <formula>1</formula>
      <formula>2</formula>
    </cfRule>
  </conditionalFormatting>
  <conditionalFormatting sqref="W64:W69 W57:W62 W50:W55">
    <cfRule type="cellIs" dxfId="1862" priority="157" operator="between">
      <formula>1</formula>
      <formula>5</formula>
    </cfRule>
    <cfRule type="cellIs" dxfId="1861" priority="161" operator="equal">
      <formula>6</formula>
    </cfRule>
    <cfRule type="cellIs" dxfId="1860" priority="162" operator="between">
      <formula>1</formula>
      <formula>2</formula>
    </cfRule>
  </conditionalFormatting>
  <conditionalFormatting sqref="X64:X69 X57:X62 X50:X55">
    <cfRule type="cellIs" dxfId="1859" priority="156" operator="between">
      <formula>1</formula>
      <formula>2</formula>
    </cfRule>
    <cfRule type="cellIs" dxfId="1858" priority="158" operator="equal">
      <formula>6</formula>
    </cfRule>
    <cfRule type="cellIs" dxfId="1857" priority="159" operator="between">
      <formula>1</formula>
      <formula>2</formula>
    </cfRule>
  </conditionalFormatting>
  <conditionalFormatting sqref="W87:W92 W80:W85">
    <cfRule type="cellIs" dxfId="1856" priority="150" operator="between">
      <formula>1</formula>
      <formula>5</formula>
    </cfRule>
    <cfRule type="cellIs" dxfId="1855" priority="154" operator="equal">
      <formula>6</formula>
    </cfRule>
    <cfRule type="cellIs" dxfId="1854" priority="155" operator="between">
      <formula>1</formula>
      <formula>2</formula>
    </cfRule>
  </conditionalFormatting>
  <conditionalFormatting sqref="P87:V92 P80:V85">
    <cfRule type="cellIs" dxfId="1853" priority="153" operator="equal">
      <formula>1</formula>
    </cfRule>
  </conditionalFormatting>
  <conditionalFormatting sqref="X87:X92 X80:X85">
    <cfRule type="cellIs" dxfId="1852" priority="149" operator="between">
      <formula>1</formula>
      <formula>2</formula>
    </cfRule>
    <cfRule type="cellIs" dxfId="1851" priority="151" operator="equal">
      <formula>6</formula>
    </cfRule>
    <cfRule type="cellIs" dxfId="1850" priority="152" operator="between">
      <formula>1</formula>
      <formula>2</formula>
    </cfRule>
  </conditionalFormatting>
  <conditionalFormatting sqref="W120:W125 W108:W113 W101:W106 W94:W99">
    <cfRule type="cellIs" dxfId="1849" priority="143" operator="between">
      <formula>1</formula>
      <formula>5</formula>
    </cfRule>
    <cfRule type="cellIs" dxfId="1848" priority="147" operator="equal">
      <formula>6</formula>
    </cfRule>
    <cfRule type="cellIs" dxfId="1847" priority="148" operator="between">
      <formula>1</formula>
      <formula>2</formula>
    </cfRule>
  </conditionalFormatting>
  <conditionalFormatting sqref="X120:X125 X108:X113 X101:X106 X94:X99">
    <cfRule type="cellIs" dxfId="1846" priority="142" operator="between">
      <formula>1</formula>
      <formula>2</formula>
    </cfRule>
    <cfRule type="cellIs" dxfId="1845" priority="144" operator="equal">
      <formula>6</formula>
    </cfRule>
    <cfRule type="cellIs" dxfId="1844" priority="145" operator="between">
      <formula>1</formula>
      <formula>2</formula>
    </cfRule>
  </conditionalFormatting>
  <conditionalFormatting sqref="W134:W139 W127:W132">
    <cfRule type="cellIs" dxfId="1843" priority="136" operator="between">
      <formula>1</formula>
      <formula>5</formula>
    </cfRule>
    <cfRule type="cellIs" dxfId="1842" priority="140" operator="equal">
      <formula>6</formula>
    </cfRule>
    <cfRule type="cellIs" dxfId="1841" priority="141" operator="between">
      <formula>1</formula>
      <formula>2</formula>
    </cfRule>
  </conditionalFormatting>
  <conditionalFormatting sqref="P134:V139 P127:V132">
    <cfRule type="cellIs" dxfId="1840" priority="139" operator="equal">
      <formula>1</formula>
    </cfRule>
  </conditionalFormatting>
  <conditionalFormatting sqref="X134:X139 X127:X132">
    <cfRule type="cellIs" dxfId="1839" priority="135" operator="between">
      <formula>1</formula>
      <formula>2</formula>
    </cfRule>
    <cfRule type="cellIs" dxfId="1838" priority="137" operator="equal">
      <formula>6</formula>
    </cfRule>
    <cfRule type="cellIs" dxfId="1837" priority="138" operator="between">
      <formula>1</formula>
      <formula>2</formula>
    </cfRule>
  </conditionalFormatting>
  <conditionalFormatting sqref="W165:W170 W158:W163 W148:W153 W141:W146">
    <cfRule type="cellIs" dxfId="1836" priority="129" operator="between">
      <formula>1</formula>
      <formula>5</formula>
    </cfRule>
    <cfRule type="cellIs" dxfId="1835" priority="133" operator="equal">
      <formula>6</formula>
    </cfRule>
    <cfRule type="cellIs" dxfId="1834" priority="134" operator="between">
      <formula>1</formula>
      <formula>2</formula>
    </cfRule>
  </conditionalFormatting>
  <conditionalFormatting sqref="P165:V170 P158:V163 P148:V153 P141:V146">
    <cfRule type="cellIs" dxfId="1833" priority="132" operator="equal">
      <formula>1</formula>
    </cfRule>
  </conditionalFormatting>
  <conditionalFormatting sqref="X165:X170 X158:X163 X148:X153 X141:X146">
    <cfRule type="cellIs" dxfId="1832" priority="128" operator="between">
      <formula>1</formula>
      <formula>2</formula>
    </cfRule>
    <cfRule type="cellIs" dxfId="1831" priority="130" operator="equal">
      <formula>6</formula>
    </cfRule>
    <cfRule type="cellIs" dxfId="1830" priority="131" operator="between">
      <formula>1</formula>
      <formula>2</formula>
    </cfRule>
  </conditionalFormatting>
  <conditionalFormatting sqref="W197:W202 W187:W192 W180:W185 W173:W178">
    <cfRule type="cellIs" dxfId="1829" priority="122" operator="between">
      <formula>1</formula>
      <formula>5</formula>
    </cfRule>
    <cfRule type="cellIs" dxfId="1828" priority="126" operator="equal">
      <formula>6</formula>
    </cfRule>
    <cfRule type="cellIs" dxfId="1827" priority="127" operator="between">
      <formula>1</formula>
      <formula>2</formula>
    </cfRule>
  </conditionalFormatting>
  <conditionalFormatting sqref="X197:X202 X187:X192 X180:X185">
    <cfRule type="cellIs" dxfId="1826" priority="121" operator="between">
      <formula>1</formula>
      <formula>2</formula>
    </cfRule>
    <cfRule type="cellIs" dxfId="1825" priority="123" operator="equal">
      <formula>6</formula>
    </cfRule>
    <cfRule type="cellIs" dxfId="1824" priority="124" operator="between">
      <formula>1</formula>
      <formula>2</formula>
    </cfRule>
  </conditionalFormatting>
  <conditionalFormatting sqref="W211:W216 W204:W209">
    <cfRule type="cellIs" dxfId="1823" priority="115" operator="between">
      <formula>1</formula>
      <formula>5</formula>
    </cfRule>
    <cfRule type="cellIs" dxfId="1822" priority="119" operator="equal">
      <formula>6</formula>
    </cfRule>
    <cfRule type="cellIs" dxfId="1821" priority="120" operator="between">
      <formula>1</formula>
      <formula>2</formula>
    </cfRule>
  </conditionalFormatting>
  <conditionalFormatting sqref="P211:V216 P204:V209">
    <cfRule type="cellIs" dxfId="1820" priority="118" operator="equal">
      <formula>1</formula>
    </cfRule>
  </conditionalFormatting>
  <conditionalFormatting sqref="X211:X216 X204:X209">
    <cfRule type="cellIs" dxfId="1819" priority="114" operator="between">
      <formula>1</formula>
      <formula>2</formula>
    </cfRule>
    <cfRule type="cellIs" dxfId="1818" priority="116" operator="equal">
      <formula>6</formula>
    </cfRule>
    <cfRule type="cellIs" dxfId="1817" priority="117" operator="between">
      <formula>1</formula>
      <formula>2</formula>
    </cfRule>
  </conditionalFormatting>
  <conditionalFormatting sqref="W225:W230 W218:W223">
    <cfRule type="cellIs" dxfId="1816" priority="108" operator="between">
      <formula>1</formula>
      <formula>5</formula>
    </cfRule>
    <cfRule type="cellIs" dxfId="1815" priority="112" operator="equal">
      <formula>6</formula>
    </cfRule>
    <cfRule type="cellIs" dxfId="1814" priority="113" operator="between">
      <formula>1</formula>
      <formula>2</formula>
    </cfRule>
  </conditionalFormatting>
  <conditionalFormatting sqref="X225:X230 X218:X223">
    <cfRule type="cellIs" dxfId="1813" priority="107" operator="between">
      <formula>1</formula>
      <formula>2</formula>
    </cfRule>
    <cfRule type="cellIs" dxfId="1812" priority="109" operator="equal">
      <formula>6</formula>
    </cfRule>
    <cfRule type="cellIs" dxfId="1811" priority="110" operator="between">
      <formula>1</formula>
      <formula>2</formula>
    </cfRule>
  </conditionalFormatting>
  <conditionalFormatting sqref="W251:W256 W244:W249 W237:W242">
    <cfRule type="cellIs" dxfId="1810" priority="101" operator="between">
      <formula>1</formula>
      <formula>5</formula>
    </cfRule>
    <cfRule type="cellIs" dxfId="1809" priority="105" operator="equal">
      <formula>6</formula>
    </cfRule>
    <cfRule type="cellIs" dxfId="1808" priority="106" operator="between">
      <formula>1</formula>
      <formula>2</formula>
    </cfRule>
  </conditionalFormatting>
  <conditionalFormatting sqref="X251:X256 X244:X249 X237:X242">
    <cfRule type="cellIs" dxfId="1807" priority="100" operator="between">
      <formula>1</formula>
      <formula>2</formula>
    </cfRule>
    <cfRule type="cellIs" dxfId="1806" priority="102" operator="equal">
      <formula>6</formula>
    </cfRule>
    <cfRule type="cellIs" dxfId="1805" priority="103" operator="between">
      <formula>1</formula>
      <formula>2</formula>
    </cfRule>
  </conditionalFormatting>
  <conditionalFormatting sqref="W258:W263">
    <cfRule type="cellIs" dxfId="1804" priority="94" operator="between">
      <formula>1</formula>
      <formula>5</formula>
    </cfRule>
    <cfRule type="cellIs" dxfId="1803" priority="98" operator="equal">
      <formula>6</formula>
    </cfRule>
    <cfRule type="cellIs" dxfId="1802" priority="99" operator="between">
      <formula>1</formula>
      <formula>2</formula>
    </cfRule>
  </conditionalFormatting>
  <conditionalFormatting sqref="X258:X263">
    <cfRule type="cellIs" dxfId="1801" priority="93" operator="between">
      <formula>1</formula>
      <formula>2</formula>
    </cfRule>
    <cfRule type="cellIs" dxfId="1800" priority="95" operator="equal">
      <formula>6</formula>
    </cfRule>
    <cfRule type="cellIs" dxfId="1799" priority="96" operator="between">
      <formula>1</formula>
      <formula>2</formula>
    </cfRule>
  </conditionalFormatting>
  <conditionalFormatting sqref="W282:W287 W275:W280 W265:W270">
    <cfRule type="cellIs" dxfId="1798" priority="87" operator="between">
      <formula>1</formula>
      <formula>5</formula>
    </cfRule>
    <cfRule type="cellIs" dxfId="1797" priority="91" operator="equal">
      <formula>6</formula>
    </cfRule>
    <cfRule type="cellIs" dxfId="1796" priority="92" operator="between">
      <formula>1</formula>
      <formula>2</formula>
    </cfRule>
  </conditionalFormatting>
  <conditionalFormatting sqref="X282:X287 X275:X280 X265:X270">
    <cfRule type="cellIs" dxfId="1795" priority="86" operator="between">
      <formula>1</formula>
      <formula>2</formula>
    </cfRule>
    <cfRule type="cellIs" dxfId="1794" priority="88" operator="equal">
      <formula>6</formula>
    </cfRule>
    <cfRule type="cellIs" dxfId="1793" priority="89" operator="between">
      <formula>1</formula>
      <formula>2</formula>
    </cfRule>
  </conditionalFormatting>
  <conditionalFormatting sqref="W289:W294">
    <cfRule type="cellIs" dxfId="1792" priority="80" operator="between">
      <formula>1</formula>
      <formula>5</formula>
    </cfRule>
    <cfRule type="cellIs" dxfId="1791" priority="84" operator="equal">
      <formula>6</formula>
    </cfRule>
    <cfRule type="cellIs" dxfId="1790" priority="85" operator="between">
      <formula>1</formula>
      <formula>2</formula>
    </cfRule>
  </conditionalFormatting>
  <conditionalFormatting sqref="X289:X294">
    <cfRule type="cellIs" dxfId="1789" priority="79" operator="between">
      <formula>1</formula>
      <formula>2</formula>
    </cfRule>
    <cfRule type="cellIs" dxfId="1788" priority="81" operator="equal">
      <formula>6</formula>
    </cfRule>
    <cfRule type="cellIs" dxfId="1787" priority="82" operator="between">
      <formula>1</formula>
      <formula>2</formula>
    </cfRule>
  </conditionalFormatting>
  <conditionalFormatting sqref="W303:W308 W296:W301">
    <cfRule type="cellIs" dxfId="1786" priority="73" operator="between">
      <formula>1</formula>
      <formula>5</formula>
    </cfRule>
    <cfRule type="cellIs" dxfId="1785" priority="77" operator="equal">
      <formula>6</formula>
    </cfRule>
    <cfRule type="cellIs" dxfId="1784" priority="78" operator="between">
      <formula>1</formula>
      <formula>2</formula>
    </cfRule>
  </conditionalFormatting>
  <conditionalFormatting sqref="X303:X308 X296:X301">
    <cfRule type="cellIs" dxfId="1783" priority="72" operator="between">
      <formula>1</formula>
      <formula>2</formula>
    </cfRule>
    <cfRule type="cellIs" dxfId="1782" priority="74" operator="equal">
      <formula>6</formula>
    </cfRule>
    <cfRule type="cellIs" dxfId="1781" priority="75" operator="between">
      <formula>1</formula>
      <formula>2</formula>
    </cfRule>
  </conditionalFormatting>
  <conditionalFormatting sqref="W327:W334 W318:W325">
    <cfRule type="cellIs" dxfId="1780" priority="66" operator="between">
      <formula>1</formula>
      <formula>5</formula>
    </cfRule>
    <cfRule type="cellIs" dxfId="1779" priority="70" operator="equal">
      <formula>6</formula>
    </cfRule>
    <cfRule type="cellIs" dxfId="1778" priority="71" operator="between">
      <formula>1</formula>
      <formula>2</formula>
    </cfRule>
  </conditionalFormatting>
  <conditionalFormatting sqref="X327:X334 X318:X325">
    <cfRule type="cellIs" dxfId="1777" priority="65" operator="between">
      <formula>1</formula>
      <formula>2</formula>
    </cfRule>
    <cfRule type="cellIs" dxfId="1776" priority="67" operator="equal">
      <formula>6</formula>
    </cfRule>
    <cfRule type="cellIs" dxfId="1775" priority="68" operator="between">
      <formula>1</formula>
      <formula>2</formula>
    </cfRule>
  </conditionalFormatting>
  <conditionalFormatting sqref="W345:W352 W336:W343">
    <cfRule type="cellIs" dxfId="1774" priority="59" operator="between">
      <formula>1</formula>
      <formula>5</formula>
    </cfRule>
    <cfRule type="cellIs" dxfId="1773" priority="63" operator="equal">
      <formula>6</formula>
    </cfRule>
    <cfRule type="cellIs" dxfId="1772" priority="64" operator="between">
      <formula>1</formula>
      <formula>2</formula>
    </cfRule>
  </conditionalFormatting>
  <conditionalFormatting sqref="X345:X352 X336:X343">
    <cfRule type="cellIs" dxfId="1771" priority="58" operator="between">
      <formula>1</formula>
      <formula>2</formula>
    </cfRule>
    <cfRule type="cellIs" dxfId="1770" priority="60" operator="equal">
      <formula>6</formula>
    </cfRule>
    <cfRule type="cellIs" dxfId="1769" priority="61" operator="between">
      <formula>1</formula>
      <formula>2</formula>
    </cfRule>
  </conditionalFormatting>
  <conditionalFormatting sqref="W363:W370 W354:W361">
    <cfRule type="cellIs" dxfId="1768" priority="52" operator="between">
      <formula>1</formula>
      <formula>5</formula>
    </cfRule>
    <cfRule type="cellIs" dxfId="1767" priority="56" operator="equal">
      <formula>6</formula>
    </cfRule>
    <cfRule type="cellIs" dxfId="1766" priority="57" operator="between">
      <formula>1</formula>
      <formula>2</formula>
    </cfRule>
  </conditionalFormatting>
  <conditionalFormatting sqref="X363:X370 X354:X361">
    <cfRule type="cellIs" dxfId="1765" priority="51" operator="between">
      <formula>1</formula>
      <formula>2</formula>
    </cfRule>
    <cfRule type="cellIs" dxfId="1764" priority="53" operator="equal">
      <formula>6</formula>
    </cfRule>
    <cfRule type="cellIs" dxfId="1763" priority="54" operator="between">
      <formula>1</formula>
      <formula>2</formula>
    </cfRule>
  </conditionalFormatting>
  <conditionalFormatting sqref="W382:W389 W373:W380">
    <cfRule type="cellIs" dxfId="1762" priority="45" operator="between">
      <formula>1</formula>
      <formula>5</formula>
    </cfRule>
    <cfRule type="cellIs" dxfId="1761" priority="49" operator="equal">
      <formula>6</formula>
    </cfRule>
    <cfRule type="cellIs" dxfId="1760" priority="50" operator="between">
      <formula>1</formula>
      <formula>2</formula>
    </cfRule>
  </conditionalFormatting>
  <conditionalFormatting sqref="X381:X388 X372:X379">
    <cfRule type="cellIs" dxfId="1759" priority="44" operator="between">
      <formula>1</formula>
      <formula>2</formula>
    </cfRule>
    <cfRule type="cellIs" dxfId="1758" priority="46" operator="equal">
      <formula>6</formula>
    </cfRule>
    <cfRule type="cellIs" dxfId="1757" priority="47" operator="between">
      <formula>1</formula>
      <formula>2</formula>
    </cfRule>
  </conditionalFormatting>
  <conditionalFormatting sqref="W391:W398">
    <cfRule type="cellIs" dxfId="1756" priority="38" operator="between">
      <formula>1</formula>
      <formula>5</formula>
    </cfRule>
    <cfRule type="cellIs" dxfId="1755" priority="42" operator="equal">
      <formula>6</formula>
    </cfRule>
    <cfRule type="cellIs" dxfId="1754" priority="43" operator="between">
      <formula>1</formula>
      <formula>2</formula>
    </cfRule>
  </conditionalFormatting>
  <conditionalFormatting sqref="X390:X397">
    <cfRule type="cellIs" dxfId="1753" priority="37" operator="between">
      <formula>1</formula>
      <formula>2</formula>
    </cfRule>
    <cfRule type="cellIs" dxfId="1752" priority="39" operator="equal">
      <formula>6</formula>
    </cfRule>
    <cfRule type="cellIs" dxfId="1751" priority="40" operator="between">
      <formula>1</formula>
      <formula>2</formula>
    </cfRule>
  </conditionalFormatting>
  <conditionalFormatting sqref="W411:W418 W400:W407">
    <cfRule type="cellIs" dxfId="1750" priority="31" operator="between">
      <formula>1</formula>
      <formula>5</formula>
    </cfRule>
    <cfRule type="cellIs" dxfId="1749" priority="35" operator="equal">
      <formula>6</formula>
    </cfRule>
    <cfRule type="cellIs" dxfId="1748" priority="36" operator="between">
      <formula>1</formula>
      <formula>2</formula>
    </cfRule>
  </conditionalFormatting>
  <conditionalFormatting sqref="X409:X416 X399:X406">
    <cfRule type="cellIs" dxfId="1747" priority="30" operator="between">
      <formula>1</formula>
      <formula>2</formula>
    </cfRule>
    <cfRule type="cellIs" dxfId="1746" priority="32" operator="equal">
      <formula>6</formula>
    </cfRule>
    <cfRule type="cellIs" dxfId="1745" priority="33" operator="between">
      <formula>1</formula>
      <formula>2</formula>
    </cfRule>
  </conditionalFormatting>
  <conditionalFormatting sqref="W429:W436 W420:W427">
    <cfRule type="cellIs" dxfId="1744" priority="24" operator="between">
      <formula>1</formula>
      <formula>5</formula>
    </cfRule>
    <cfRule type="cellIs" dxfId="1743" priority="28" operator="equal">
      <formula>6</formula>
    </cfRule>
    <cfRule type="cellIs" dxfId="1742" priority="29" operator="between">
      <formula>1</formula>
      <formula>2</formula>
    </cfRule>
  </conditionalFormatting>
  <conditionalFormatting sqref="X427:X434 X418:X425">
    <cfRule type="cellIs" dxfId="1741" priority="23" operator="between">
      <formula>1</formula>
      <formula>2</formula>
    </cfRule>
    <cfRule type="cellIs" dxfId="1740" priority="25" operator="equal">
      <formula>6</formula>
    </cfRule>
    <cfRule type="cellIs" dxfId="1739" priority="26" operator="between">
      <formula>1</formula>
      <formula>2</formula>
    </cfRule>
  </conditionalFormatting>
  <conditionalFormatting sqref="W438:W445">
    <cfRule type="cellIs" dxfId="1738" priority="17" operator="between">
      <formula>1</formula>
      <formula>5</formula>
    </cfRule>
    <cfRule type="cellIs" dxfId="1737" priority="21" operator="equal">
      <formula>6</formula>
    </cfRule>
    <cfRule type="cellIs" dxfId="1736" priority="22" operator="between">
      <formula>1</formula>
      <formula>2</formula>
    </cfRule>
  </conditionalFormatting>
  <conditionalFormatting sqref="X436:X443">
    <cfRule type="cellIs" dxfId="1735" priority="16" operator="between">
      <formula>1</formula>
      <formula>2</formula>
    </cfRule>
    <cfRule type="cellIs" dxfId="1734" priority="18" operator="equal">
      <formula>6</formula>
    </cfRule>
    <cfRule type="cellIs" dxfId="1733" priority="19" operator="between">
      <formula>1</formula>
      <formula>2</formula>
    </cfRule>
  </conditionalFormatting>
  <conditionalFormatting sqref="P265:V267 P268:S270 U268:V270 T268:T269 P258:V260 P261:S263 U261:V263 T261:T262">
    <cfRule type="cellIs" dxfId="1731" priority="3" operator="equal">
      <formula>1</formula>
    </cfRule>
  </conditionalFormatting>
  <conditionalFormatting sqref="P296:V298 P299:S301 U299:V301 T299:T300 P289:V291 P292:S294 U292:V294 T292:T293 P282:V284 P285:S287 U285:V287 T285:T286 P275:V277 P278:S280 U278:V280 T278:T279">
    <cfRule type="cellIs" dxfId="1727" priority="2" operator="equal">
      <formula>1</formula>
    </cfRule>
  </conditionalFormatting>
  <conditionalFormatting sqref="P225:V227 P228:S230 U228:V230 T228:T229">
    <cfRule type="cellIs" dxfId="1726" priority="5" operator="equal">
      <formula>1</formula>
    </cfRule>
  </conditionalFormatting>
  <conditionalFormatting sqref="P251:V253 P254:S256 U254:V256 T254:T255 P244:V246 P247:S249 U247:V249 T247:T248 P237:V239 P240:S242 U240:V242 T240:T241">
    <cfRule type="cellIs" dxfId="1725" priority="4" operator="equal">
      <formula>1</formula>
    </cfRule>
  </conditionalFormatting>
  <conditionalFormatting sqref="P303:V305 P306:S308 U306:V308 T306:T307">
    <cfRule type="cellIs" dxfId="0" priority="1" operator="equal">
      <formula>1</formula>
    </cfRule>
  </conditionalFormatting>
  <pageMargins left="0.31496062992125984" right="0.31496062992125984" top="0" bottom="0" header="0" footer="0"/>
  <pageSetup paperSize="9"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E4963-251F-48C8-A45B-9A0F41144372}">
  <dimension ref="A1:Z556"/>
  <sheetViews>
    <sheetView topLeftCell="A445" workbookViewId="0">
      <selection activeCell="X553" sqref="X553:Z553"/>
    </sheetView>
  </sheetViews>
  <sheetFormatPr baseColWidth="10" defaultRowHeight="15" x14ac:dyDescent="0.25"/>
  <cols>
    <col min="1" max="1" width="11.42578125" style="110"/>
    <col min="2" max="8" width="3.7109375" style="89" customWidth="1"/>
    <col min="9" max="9" width="4.5703125" style="89" customWidth="1"/>
    <col min="10" max="22" width="3.7109375" style="89" customWidth="1"/>
    <col min="23" max="23" width="7.85546875" style="89" bestFit="1" customWidth="1"/>
    <col min="24" max="24" width="12.7109375" style="89" customWidth="1"/>
    <col min="25" max="25" width="12.7109375" style="70" customWidth="1"/>
    <col min="26" max="26" width="11.42578125" style="12"/>
    <col min="27" max="16384" width="11.42578125" style="89"/>
  </cols>
  <sheetData>
    <row r="1" spans="1:26" ht="15.75" thickBot="1" x14ac:dyDescent="0.3">
      <c r="A1" s="108">
        <v>44568</v>
      </c>
      <c r="B1" s="361" t="s">
        <v>0</v>
      </c>
      <c r="C1" s="340"/>
      <c r="D1" s="340"/>
      <c r="E1" s="340"/>
      <c r="F1" s="340"/>
      <c r="G1" s="340"/>
      <c r="H1" s="346"/>
      <c r="I1" s="361" t="s">
        <v>1</v>
      </c>
      <c r="J1" s="340"/>
      <c r="K1" s="340"/>
      <c r="L1" s="340"/>
      <c r="M1" s="340"/>
      <c r="N1" s="340"/>
      <c r="O1" s="340"/>
      <c r="P1" s="361" t="s">
        <v>2</v>
      </c>
      <c r="Q1" s="340"/>
      <c r="R1" s="340"/>
      <c r="S1" s="340"/>
      <c r="T1" s="340"/>
      <c r="U1" s="340"/>
      <c r="V1" s="346"/>
      <c r="W1" s="1" t="s">
        <v>9</v>
      </c>
      <c r="X1" s="20" t="s">
        <v>3</v>
      </c>
      <c r="Y1" s="11" t="s">
        <v>4</v>
      </c>
      <c r="Z1" s="11" t="s">
        <v>5</v>
      </c>
    </row>
    <row r="2" spans="1:26" x14ac:dyDescent="0.25">
      <c r="A2" s="109" t="s">
        <v>23</v>
      </c>
      <c r="B2" s="22" t="e">
        <f>#REF!</f>
        <v>#REF!</v>
      </c>
      <c r="C2" s="22" t="e">
        <f>#REF!</f>
        <v>#REF!</v>
      </c>
      <c r="D2" s="22" t="e">
        <f>#REF!</f>
        <v>#REF!</v>
      </c>
      <c r="E2" s="22" t="e">
        <f>#REF!</f>
        <v>#REF!</v>
      </c>
      <c r="F2" s="22" t="e">
        <f>#REF!</f>
        <v>#REF!</v>
      </c>
      <c r="G2" s="22" t="e">
        <f>#REF!</f>
        <v>#REF!</v>
      </c>
      <c r="H2" s="22" t="e">
        <f>#REF!</f>
        <v>#REF!</v>
      </c>
      <c r="I2" s="19"/>
      <c r="J2" s="19"/>
      <c r="K2" s="19"/>
      <c r="L2" s="19"/>
      <c r="M2" s="19"/>
      <c r="N2" s="19"/>
      <c r="O2" s="19"/>
      <c r="P2" s="13">
        <f>COUNTIF(I2:N2,3)</f>
        <v>0</v>
      </c>
      <c r="Q2" s="13">
        <f>COUNTIF(I2:N2,6)</f>
        <v>0</v>
      </c>
      <c r="R2" s="13">
        <f>COUNTIF(I2:N2,15)</f>
        <v>0</v>
      </c>
      <c r="S2" s="13">
        <f>COUNTIF(I2:N2,20)</f>
        <v>0</v>
      </c>
      <c r="T2" s="13">
        <f>COUNTIF(I2:N2,22)</f>
        <v>0</v>
      </c>
      <c r="U2" s="13">
        <f>COUNTIF(N2:O2,4)</f>
        <v>0</v>
      </c>
      <c r="V2" s="13">
        <f>COUNTIF(O2:P2,8)</f>
        <v>0</v>
      </c>
      <c r="W2" s="16">
        <f>SUMIF(P2:T2,1)</f>
        <v>0</v>
      </c>
      <c r="X2" s="16">
        <f>SUMIF(U2:V2,1)</f>
        <v>0</v>
      </c>
      <c r="Y2" s="11">
        <v>0</v>
      </c>
      <c r="Z2" s="11">
        <v>0</v>
      </c>
    </row>
    <row r="3" spans="1:26" x14ac:dyDescent="0.25">
      <c r="A3" s="109" t="s">
        <v>24</v>
      </c>
      <c r="B3" s="22" t="e">
        <f>#REF!</f>
        <v>#REF!</v>
      </c>
      <c r="C3" s="22" t="e">
        <f>#REF!</f>
        <v>#REF!</v>
      </c>
      <c r="D3" s="22" t="e">
        <f>#REF!</f>
        <v>#REF!</v>
      </c>
      <c r="E3" s="22" t="e">
        <f>#REF!</f>
        <v>#REF!</v>
      </c>
      <c r="F3" s="22" t="e">
        <f>#REF!</f>
        <v>#REF!</v>
      </c>
      <c r="G3" s="22" t="e">
        <f>#REF!</f>
        <v>#REF!</v>
      </c>
      <c r="H3" s="22" t="e">
        <f>#REF!</f>
        <v>#REF!</v>
      </c>
      <c r="I3" s="13">
        <f t="shared" ref="I3:I7" si="0">$I$2</f>
        <v>0</v>
      </c>
      <c r="J3" s="13">
        <f t="shared" ref="J3:J7" si="1">$J$2</f>
        <v>0</v>
      </c>
      <c r="K3" s="13">
        <f t="shared" ref="K3:K7" si="2">$K$2</f>
        <v>0</v>
      </c>
      <c r="L3" s="13">
        <f t="shared" ref="L3:L7" si="3">$L$2</f>
        <v>0</v>
      </c>
      <c r="M3" s="13">
        <f t="shared" ref="M3:M7" si="4">$M$2</f>
        <v>0</v>
      </c>
      <c r="N3" s="13">
        <f t="shared" ref="N3:N7" si="5">$N$2</f>
        <v>0</v>
      </c>
      <c r="O3" s="13">
        <f t="shared" ref="O3:O7" si="6">$O$2</f>
        <v>0</v>
      </c>
      <c r="P3" s="13">
        <f>COUNTIF(I3:N3,15)</f>
        <v>0</v>
      </c>
      <c r="Q3" s="13">
        <f>COUNTIF(I3:N3,17)</f>
        <v>0</v>
      </c>
      <c r="R3" s="13">
        <f>COUNTIF(I3:N3,27)</f>
        <v>0</v>
      </c>
      <c r="S3" s="13">
        <f>COUNTIF(I3:N3,33)</f>
        <v>0</v>
      </c>
      <c r="T3" s="13">
        <f>COUNTIF(I3:N3,50)</f>
        <v>0</v>
      </c>
      <c r="U3" s="13">
        <f>COUNTIF(N3:O3,1)</f>
        <v>0</v>
      </c>
      <c r="V3" s="13">
        <f>COUNTIF(O3:P3,2)</f>
        <v>0</v>
      </c>
      <c r="W3" s="16">
        <f t="shared" ref="W3:W9" si="7">SUMIF(P3:T3,1)</f>
        <v>0</v>
      </c>
      <c r="X3" s="16">
        <f t="shared" ref="X3:X9" si="8">SUMIF(U3:V3,1)</f>
        <v>0</v>
      </c>
      <c r="Y3" s="11"/>
      <c r="Z3" s="11">
        <v>0</v>
      </c>
    </row>
    <row r="4" spans="1:26" x14ac:dyDescent="0.25">
      <c r="A4" s="109" t="s">
        <v>25</v>
      </c>
      <c r="B4" s="22" t="e">
        <f>#REF!</f>
        <v>#REF!</v>
      </c>
      <c r="C4" s="22" t="e">
        <f>#REF!</f>
        <v>#REF!</v>
      </c>
      <c r="D4" s="22" t="e">
        <f>#REF!</f>
        <v>#REF!</v>
      </c>
      <c r="E4" s="22" t="e">
        <f>#REF!</f>
        <v>#REF!</v>
      </c>
      <c r="F4" s="22" t="e">
        <f>#REF!</f>
        <v>#REF!</v>
      </c>
      <c r="G4" s="22" t="e">
        <f>#REF!</f>
        <v>#REF!</v>
      </c>
      <c r="H4" s="22" t="e">
        <f>#REF!</f>
        <v>#REF!</v>
      </c>
      <c r="I4" s="13">
        <f t="shared" si="0"/>
        <v>0</v>
      </c>
      <c r="J4" s="13">
        <f t="shared" si="1"/>
        <v>0</v>
      </c>
      <c r="K4" s="13">
        <f t="shared" si="2"/>
        <v>0</v>
      </c>
      <c r="L4" s="13">
        <f t="shared" si="3"/>
        <v>0</v>
      </c>
      <c r="M4" s="13">
        <f t="shared" si="4"/>
        <v>0</v>
      </c>
      <c r="N4" s="13">
        <f t="shared" si="5"/>
        <v>0</v>
      </c>
      <c r="O4" s="13">
        <f t="shared" si="6"/>
        <v>0</v>
      </c>
      <c r="P4" s="13">
        <f>COUNTIF(I4:N4,7)</f>
        <v>0</v>
      </c>
      <c r="Q4" s="13">
        <f t="shared" ref="Q4" si="9">COUNTIF(I4:N4,8)</f>
        <v>0</v>
      </c>
      <c r="R4" s="13">
        <f>COUNTIF(I4:N4,28)</f>
        <v>0</v>
      </c>
      <c r="S4" s="13">
        <f>COUNTIF(I4:N4,34)</f>
        <v>0</v>
      </c>
      <c r="T4" s="13">
        <f>COUNTIF(I4:N4,39)</f>
        <v>0</v>
      </c>
      <c r="U4" s="13">
        <f t="shared" ref="U4:U5" si="10">COUNTIF(N4:O4,4)</f>
        <v>0</v>
      </c>
      <c r="V4" s="13">
        <f>COUNTIF(O4:P4,10)</f>
        <v>0</v>
      </c>
      <c r="W4" s="16">
        <f t="shared" si="7"/>
        <v>0</v>
      </c>
      <c r="X4" s="16">
        <f t="shared" si="8"/>
        <v>0</v>
      </c>
      <c r="Y4" s="11"/>
      <c r="Z4" s="11">
        <v>0</v>
      </c>
    </row>
    <row r="5" spans="1:26" x14ac:dyDescent="0.25">
      <c r="A5" s="109" t="s">
        <v>26</v>
      </c>
      <c r="B5" s="22" t="e">
        <f>#REF!</f>
        <v>#REF!</v>
      </c>
      <c r="C5" s="22" t="e">
        <f>#REF!</f>
        <v>#REF!</v>
      </c>
      <c r="D5" s="22" t="e">
        <f>#REF!</f>
        <v>#REF!</v>
      </c>
      <c r="E5" s="22" t="e">
        <f>#REF!</f>
        <v>#REF!</v>
      </c>
      <c r="F5" s="22" t="e">
        <f>#REF!</f>
        <v>#REF!</v>
      </c>
      <c r="G5" s="22" t="e">
        <f>#REF!</f>
        <v>#REF!</v>
      </c>
      <c r="H5" s="22" t="e">
        <f>#REF!</f>
        <v>#REF!</v>
      </c>
      <c r="I5" s="13">
        <f t="shared" si="0"/>
        <v>0</v>
      </c>
      <c r="J5" s="13">
        <f t="shared" si="1"/>
        <v>0</v>
      </c>
      <c r="K5" s="13">
        <f t="shared" si="2"/>
        <v>0</v>
      </c>
      <c r="L5" s="13">
        <f t="shared" si="3"/>
        <v>0</v>
      </c>
      <c r="M5" s="13">
        <f t="shared" si="4"/>
        <v>0</v>
      </c>
      <c r="N5" s="13">
        <f t="shared" si="5"/>
        <v>0</v>
      </c>
      <c r="O5" s="13">
        <f t="shared" si="6"/>
        <v>0</v>
      </c>
      <c r="P5" s="13">
        <f>COUNTIF(I5:N5,1)</f>
        <v>0</v>
      </c>
      <c r="Q5" s="13">
        <f>COUNTIF(I5:N5,6)</f>
        <v>0</v>
      </c>
      <c r="R5" s="13">
        <f>COUNTIF(I5:N5,19)</f>
        <v>0</v>
      </c>
      <c r="S5" s="13">
        <f>COUNTIF(I5:N5,38)</f>
        <v>0</v>
      </c>
      <c r="T5" s="13">
        <f>COUNTIF(I5:N5,40)</f>
        <v>0</v>
      </c>
      <c r="U5" s="13">
        <f t="shared" si="10"/>
        <v>0</v>
      </c>
      <c r="V5" s="13">
        <f>COUNTIF(O5:P5,5)</f>
        <v>0</v>
      </c>
      <c r="W5" s="16">
        <f t="shared" si="7"/>
        <v>0</v>
      </c>
      <c r="X5" s="16">
        <f t="shared" si="8"/>
        <v>0</v>
      </c>
      <c r="Y5" s="11"/>
      <c r="Z5" s="11">
        <v>0</v>
      </c>
    </row>
    <row r="6" spans="1:26" x14ac:dyDescent="0.25">
      <c r="A6" s="109" t="s">
        <v>27</v>
      </c>
      <c r="B6" s="22" t="e">
        <f>#REF!</f>
        <v>#REF!</v>
      </c>
      <c r="C6" s="22" t="e">
        <f>#REF!</f>
        <v>#REF!</v>
      </c>
      <c r="D6" s="22" t="e">
        <f>#REF!</f>
        <v>#REF!</v>
      </c>
      <c r="E6" s="22" t="e">
        <f>#REF!</f>
        <v>#REF!</v>
      </c>
      <c r="F6" s="22" t="e">
        <f>#REF!</f>
        <v>#REF!</v>
      </c>
      <c r="G6" s="22" t="e">
        <f>#REF!</f>
        <v>#REF!</v>
      </c>
      <c r="H6" s="22" t="e">
        <f>#REF!</f>
        <v>#REF!</v>
      </c>
      <c r="I6" s="13">
        <f t="shared" si="0"/>
        <v>0</v>
      </c>
      <c r="J6" s="13">
        <f t="shared" si="1"/>
        <v>0</v>
      </c>
      <c r="K6" s="13">
        <f t="shared" si="2"/>
        <v>0</v>
      </c>
      <c r="L6" s="13">
        <f t="shared" si="3"/>
        <v>0</v>
      </c>
      <c r="M6" s="13">
        <f t="shared" si="4"/>
        <v>0</v>
      </c>
      <c r="N6" s="13">
        <f t="shared" si="5"/>
        <v>0</v>
      </c>
      <c r="O6" s="13">
        <f t="shared" si="6"/>
        <v>0</v>
      </c>
      <c r="P6" s="13">
        <f>COUNTIF(I6:N6,10)</f>
        <v>0</v>
      </c>
      <c r="Q6" s="13">
        <f>COUNTIF(I6:N6,25)</f>
        <v>0</v>
      </c>
      <c r="R6" s="13">
        <f>COUNTIF(I6:N6,26)</f>
        <v>0</v>
      </c>
      <c r="S6" s="13">
        <f>COUNTIF(I6:N6,29)</f>
        <v>0</v>
      </c>
      <c r="T6" s="13">
        <f>COUNTIF(I6:N6,35)</f>
        <v>0</v>
      </c>
      <c r="U6" s="13">
        <f>COUNTIF(N6:O6,6)</f>
        <v>0</v>
      </c>
      <c r="V6" s="13">
        <f>COUNTIF(O6:P6,9)</f>
        <v>0</v>
      </c>
      <c r="W6" s="16">
        <f t="shared" si="7"/>
        <v>0</v>
      </c>
      <c r="X6" s="16">
        <f t="shared" si="8"/>
        <v>0</v>
      </c>
      <c r="Y6" s="11"/>
      <c r="Z6" s="11">
        <v>0</v>
      </c>
    </row>
    <row r="7" spans="1:26" x14ac:dyDescent="0.25">
      <c r="A7" s="109" t="s">
        <v>28</v>
      </c>
      <c r="B7" s="22" t="e">
        <f>#REF!</f>
        <v>#REF!</v>
      </c>
      <c r="C7" s="22" t="e">
        <f>#REF!</f>
        <v>#REF!</v>
      </c>
      <c r="D7" s="22" t="e">
        <f>#REF!</f>
        <v>#REF!</v>
      </c>
      <c r="E7" s="22" t="e">
        <f>#REF!</f>
        <v>#REF!</v>
      </c>
      <c r="F7" s="22" t="e">
        <f>#REF!</f>
        <v>#REF!</v>
      </c>
      <c r="G7" s="22" t="e">
        <f>#REF!</f>
        <v>#REF!</v>
      </c>
      <c r="H7" s="22" t="e">
        <f>#REF!</f>
        <v>#REF!</v>
      </c>
      <c r="I7" s="13">
        <f t="shared" si="0"/>
        <v>0</v>
      </c>
      <c r="J7" s="13">
        <f t="shared" si="1"/>
        <v>0</v>
      </c>
      <c r="K7" s="13">
        <f t="shared" si="2"/>
        <v>0</v>
      </c>
      <c r="L7" s="13">
        <f t="shared" si="3"/>
        <v>0</v>
      </c>
      <c r="M7" s="13">
        <f t="shared" si="4"/>
        <v>0</v>
      </c>
      <c r="N7" s="13">
        <f t="shared" si="5"/>
        <v>0</v>
      </c>
      <c r="O7" s="13">
        <f t="shared" si="6"/>
        <v>0</v>
      </c>
      <c r="P7" s="13">
        <f>COUNTIF(I7:N7,8)</f>
        <v>0</v>
      </c>
      <c r="Q7" s="13">
        <f>COUNTIF(I7:N7,33)</f>
        <v>0</v>
      </c>
      <c r="R7" s="13">
        <f>COUNTIF(I7:N7,35)</f>
        <v>0</v>
      </c>
      <c r="S7" s="13">
        <f>COUNTIF(I7:N7,36)</f>
        <v>0</v>
      </c>
      <c r="T7" s="13">
        <f>COUNTIF(I7:N7,37)</f>
        <v>0</v>
      </c>
      <c r="U7" s="13">
        <f>COUNTIF(N7:O7,3)</f>
        <v>0</v>
      </c>
      <c r="V7" s="13">
        <f>COUNTIF(O7:P7,7)</f>
        <v>0</v>
      </c>
      <c r="W7" s="16">
        <f t="shared" si="7"/>
        <v>0</v>
      </c>
      <c r="X7" s="16">
        <f t="shared" si="8"/>
        <v>0</v>
      </c>
      <c r="Y7" s="11"/>
      <c r="Z7" s="11">
        <v>0</v>
      </c>
    </row>
    <row r="8" spans="1:26" x14ac:dyDescent="0.25">
      <c r="A8" s="109" t="s">
        <v>29</v>
      </c>
      <c r="B8" s="22" t="e">
        <f>#REF!</f>
        <v>#REF!</v>
      </c>
      <c r="C8" s="22" t="e">
        <f>#REF!</f>
        <v>#REF!</v>
      </c>
      <c r="D8" s="22" t="e">
        <f>#REF!</f>
        <v>#REF!</v>
      </c>
      <c r="E8" s="22" t="e">
        <f>#REF!</f>
        <v>#REF!</v>
      </c>
      <c r="F8" s="22" t="e">
        <f>#REF!</f>
        <v>#REF!</v>
      </c>
      <c r="G8" s="22" t="e">
        <f>#REF!</f>
        <v>#REF!</v>
      </c>
      <c r="H8" s="22" t="e">
        <f>#REF!</f>
        <v>#REF!</v>
      </c>
      <c r="I8" s="13">
        <v>0</v>
      </c>
      <c r="J8" s="13">
        <v>0</v>
      </c>
      <c r="K8" s="13">
        <v>0</v>
      </c>
      <c r="L8" s="13">
        <v>0</v>
      </c>
      <c r="M8" s="13">
        <v>0</v>
      </c>
      <c r="N8" s="13">
        <v>0</v>
      </c>
      <c r="O8" s="13">
        <v>0</v>
      </c>
      <c r="P8" s="13">
        <v>0</v>
      </c>
      <c r="Q8" s="13">
        <v>0</v>
      </c>
      <c r="R8" s="13">
        <v>0</v>
      </c>
      <c r="S8" s="13">
        <v>0</v>
      </c>
      <c r="T8" s="13">
        <v>0</v>
      </c>
      <c r="U8" s="13">
        <v>0</v>
      </c>
      <c r="V8" s="13">
        <v>0</v>
      </c>
      <c r="W8" s="16">
        <f t="shared" si="7"/>
        <v>0</v>
      </c>
      <c r="X8" s="16">
        <f t="shared" si="8"/>
        <v>0</v>
      </c>
      <c r="Y8" s="11"/>
      <c r="Z8" s="11">
        <v>0</v>
      </c>
    </row>
    <row r="9" spans="1:26" x14ac:dyDescent="0.25">
      <c r="A9" s="109" t="s">
        <v>30</v>
      </c>
      <c r="B9" s="22" t="e">
        <f>#REF!</f>
        <v>#REF!</v>
      </c>
      <c r="C9" s="22" t="e">
        <f>#REF!</f>
        <v>#REF!</v>
      </c>
      <c r="D9" s="22" t="e">
        <f>#REF!</f>
        <v>#REF!</v>
      </c>
      <c r="E9" s="22" t="e">
        <f>#REF!</f>
        <v>#REF!</v>
      </c>
      <c r="F9" s="22" t="e">
        <f>#REF!</f>
        <v>#REF!</v>
      </c>
      <c r="G9" s="22" t="e">
        <f>#REF!</f>
        <v>#REF!</v>
      </c>
      <c r="H9" s="22" t="e">
        <f>#REF!</f>
        <v>#REF!</v>
      </c>
      <c r="I9" s="13">
        <v>0</v>
      </c>
      <c r="J9" s="13">
        <v>0</v>
      </c>
      <c r="K9" s="13">
        <v>0</v>
      </c>
      <c r="L9" s="13">
        <v>0</v>
      </c>
      <c r="M9" s="13">
        <v>0</v>
      </c>
      <c r="N9" s="13">
        <v>0</v>
      </c>
      <c r="O9" s="13">
        <v>0</v>
      </c>
      <c r="P9" s="13">
        <v>0</v>
      </c>
      <c r="Q9" s="13">
        <v>0</v>
      </c>
      <c r="R9" s="13">
        <v>0</v>
      </c>
      <c r="S9" s="13">
        <v>0</v>
      </c>
      <c r="T9" s="13">
        <v>0</v>
      </c>
      <c r="U9" s="13">
        <v>0</v>
      </c>
      <c r="V9" s="13">
        <v>0</v>
      </c>
      <c r="W9" s="16">
        <f t="shared" si="7"/>
        <v>0</v>
      </c>
      <c r="X9" s="16">
        <f t="shared" si="8"/>
        <v>0</v>
      </c>
      <c r="Y9" s="11"/>
      <c r="Z9" s="11">
        <v>0</v>
      </c>
    </row>
    <row r="10" spans="1:26" ht="15.75" thickBot="1" x14ac:dyDescent="0.3">
      <c r="A10" s="110">
        <v>1</v>
      </c>
      <c r="X10" s="21"/>
      <c r="Y10" s="69"/>
      <c r="Z10" s="67"/>
    </row>
    <row r="11" spans="1:26" ht="15.75" thickBot="1" x14ac:dyDescent="0.3">
      <c r="A11" s="108">
        <v>44575</v>
      </c>
      <c r="B11" s="361" t="s">
        <v>0</v>
      </c>
      <c r="C11" s="340"/>
      <c r="D11" s="340"/>
      <c r="E11" s="340"/>
      <c r="F11" s="340"/>
      <c r="G11" s="340"/>
      <c r="H11" s="346"/>
      <c r="I11" s="361" t="s">
        <v>1</v>
      </c>
      <c r="J11" s="340"/>
      <c r="K11" s="340"/>
      <c r="L11" s="340"/>
      <c r="M11" s="340"/>
      <c r="N11" s="340"/>
      <c r="O11" s="340"/>
      <c r="P11" s="361" t="s">
        <v>2</v>
      </c>
      <c r="Q11" s="340"/>
      <c r="R11" s="340"/>
      <c r="S11" s="340"/>
      <c r="T11" s="340"/>
      <c r="U11" s="340"/>
      <c r="V11" s="362"/>
      <c r="W11" s="1" t="s">
        <v>9</v>
      </c>
      <c r="X11" s="2" t="s">
        <v>3</v>
      </c>
      <c r="Y11" s="11"/>
      <c r="Z11" s="11" t="s">
        <v>5</v>
      </c>
    </row>
    <row r="12" spans="1:26" x14ac:dyDescent="0.25">
      <c r="A12" s="109" t="s">
        <v>23</v>
      </c>
      <c r="B12" s="22" t="e">
        <f>$B$2</f>
        <v>#REF!</v>
      </c>
      <c r="C12" s="22" t="e">
        <f>$C$2</f>
        <v>#REF!</v>
      </c>
      <c r="D12" s="22" t="e">
        <f>$D$2</f>
        <v>#REF!</v>
      </c>
      <c r="E12" s="22" t="e">
        <f>$E$2</f>
        <v>#REF!</v>
      </c>
      <c r="F12" s="22" t="e">
        <f>$F$2</f>
        <v>#REF!</v>
      </c>
      <c r="G12" s="22" t="e">
        <f>$G2</f>
        <v>#REF!</v>
      </c>
      <c r="H12" s="22" t="e">
        <f>$H$2</f>
        <v>#REF!</v>
      </c>
      <c r="I12" s="19"/>
      <c r="J12" s="19"/>
      <c r="K12" s="19"/>
      <c r="L12" s="19"/>
      <c r="M12" s="19"/>
      <c r="N12" s="19"/>
      <c r="O12" s="19"/>
      <c r="P12" s="13">
        <f>COUNTIF(I12:N12,3)</f>
        <v>0</v>
      </c>
      <c r="Q12" s="13">
        <f>COUNTIF(I12:N12,6)</f>
        <v>0</v>
      </c>
      <c r="R12" s="13">
        <f>COUNTIF(I12:N12,15)</f>
        <v>0</v>
      </c>
      <c r="S12" s="13">
        <f>COUNTIF(I12:N12,20)</f>
        <v>0</v>
      </c>
      <c r="T12" s="13">
        <f>COUNTIF(I12:N12,22)</f>
        <v>0</v>
      </c>
      <c r="U12" s="13">
        <f>COUNTIF(N12:O12,4)</f>
        <v>0</v>
      </c>
      <c r="V12" s="13">
        <f>COUNTIF(O12:P12,8)</f>
        <v>0</v>
      </c>
      <c r="W12" s="16">
        <f>SUMIF(P12:T12,1)</f>
        <v>0</v>
      </c>
      <c r="X12" s="16">
        <f>SUMIF(U12:V12,1)</f>
        <v>0</v>
      </c>
      <c r="Y12" s="11">
        <v>0</v>
      </c>
      <c r="Z12" s="11">
        <v>0</v>
      </c>
    </row>
    <row r="13" spans="1:26" x14ac:dyDescent="0.25">
      <c r="A13" s="109" t="s">
        <v>24</v>
      </c>
      <c r="B13" s="22" t="e">
        <f>$B$3</f>
        <v>#REF!</v>
      </c>
      <c r="C13" s="22" t="e">
        <f>$C$3</f>
        <v>#REF!</v>
      </c>
      <c r="D13" s="22" t="e">
        <f>$D3</f>
        <v>#REF!</v>
      </c>
      <c r="E13" s="22" t="e">
        <f>$E$3</f>
        <v>#REF!</v>
      </c>
      <c r="F13" s="22" t="e">
        <f>$F$3</f>
        <v>#REF!</v>
      </c>
      <c r="G13" s="22" t="e">
        <f>$G$3</f>
        <v>#REF!</v>
      </c>
      <c r="H13" s="22" t="e">
        <f>$H$3</f>
        <v>#REF!</v>
      </c>
      <c r="I13" s="13">
        <f t="shared" ref="I13:I17" si="11">$I$12</f>
        <v>0</v>
      </c>
      <c r="J13" s="13">
        <f t="shared" ref="J13:J17" si="12">$J$12</f>
        <v>0</v>
      </c>
      <c r="K13" s="13">
        <f t="shared" ref="K13:K17" si="13">$K$12</f>
        <v>0</v>
      </c>
      <c r="L13" s="13">
        <f t="shared" ref="L13:L17" si="14">$L$12</f>
        <v>0</v>
      </c>
      <c r="M13" s="13">
        <f t="shared" ref="M13:M17" si="15">$M$12</f>
        <v>0</v>
      </c>
      <c r="N13" s="13">
        <f t="shared" ref="N13:N17" si="16">$N$12</f>
        <v>0</v>
      </c>
      <c r="O13" s="13">
        <f t="shared" ref="O13:O17" si="17">$O$12</f>
        <v>0</v>
      </c>
      <c r="P13" s="13">
        <f>COUNTIF(I13:N13,15)</f>
        <v>0</v>
      </c>
      <c r="Q13" s="13">
        <f>COUNTIF(I13:N13,17)</f>
        <v>0</v>
      </c>
      <c r="R13" s="13">
        <f>COUNTIF(I13:N13,27)</f>
        <v>0</v>
      </c>
      <c r="S13" s="13">
        <f>COUNTIF(I13:N13,33)</f>
        <v>0</v>
      </c>
      <c r="T13" s="13">
        <f>COUNTIF(I13:N13,50)</f>
        <v>0</v>
      </c>
      <c r="U13" s="13">
        <f>COUNTIF(N13:O13,1)</f>
        <v>0</v>
      </c>
      <c r="V13" s="13">
        <f>COUNTIF(O13:P13,2)</f>
        <v>0</v>
      </c>
      <c r="W13" s="16">
        <f t="shared" ref="W13:W19" si="18">SUMIF(P13:T13,1)</f>
        <v>0</v>
      </c>
      <c r="X13" s="16">
        <f t="shared" ref="X13:X19" si="19">SUMIF(U13:V13,1)</f>
        <v>0</v>
      </c>
      <c r="Y13" s="11"/>
      <c r="Z13" s="11">
        <v>0</v>
      </c>
    </row>
    <row r="14" spans="1:26" x14ac:dyDescent="0.25">
      <c r="A14" s="109" t="s">
        <v>25</v>
      </c>
      <c r="B14" s="22" t="e">
        <f>$B$4</f>
        <v>#REF!</v>
      </c>
      <c r="C14" s="22" t="e">
        <f>$C$4</f>
        <v>#REF!</v>
      </c>
      <c r="D14" s="22" t="e">
        <f>$D4</f>
        <v>#REF!</v>
      </c>
      <c r="E14" s="22" t="e">
        <f>$E$4</f>
        <v>#REF!</v>
      </c>
      <c r="F14" s="22" t="e">
        <f>$F$4</f>
        <v>#REF!</v>
      </c>
      <c r="G14" s="22" t="e">
        <f>$G$4</f>
        <v>#REF!</v>
      </c>
      <c r="H14" s="22" t="e">
        <f>$H$4</f>
        <v>#REF!</v>
      </c>
      <c r="I14" s="13">
        <f t="shared" si="11"/>
        <v>0</v>
      </c>
      <c r="J14" s="13">
        <f t="shared" si="12"/>
        <v>0</v>
      </c>
      <c r="K14" s="13">
        <f t="shared" si="13"/>
        <v>0</v>
      </c>
      <c r="L14" s="13">
        <f t="shared" si="14"/>
        <v>0</v>
      </c>
      <c r="M14" s="13">
        <f t="shared" si="15"/>
        <v>0</v>
      </c>
      <c r="N14" s="13">
        <f t="shared" si="16"/>
        <v>0</v>
      </c>
      <c r="O14" s="13">
        <f t="shared" si="17"/>
        <v>0</v>
      </c>
      <c r="P14" s="13">
        <f>COUNTIF(I14:N14,7)</f>
        <v>0</v>
      </c>
      <c r="Q14" s="13">
        <f t="shared" ref="Q14" si="20">COUNTIF(I14:N14,8)</f>
        <v>0</v>
      </c>
      <c r="R14" s="13">
        <f>COUNTIF(I14:N14,28)</f>
        <v>0</v>
      </c>
      <c r="S14" s="13">
        <f>COUNTIF(I14:N14,34)</f>
        <v>0</v>
      </c>
      <c r="T14" s="13">
        <f>COUNTIF(I14:N14,39)</f>
        <v>0</v>
      </c>
      <c r="U14" s="13">
        <f t="shared" ref="U14:U15" si="21">COUNTIF(N14:O14,4)</f>
        <v>0</v>
      </c>
      <c r="V14" s="13">
        <f>COUNTIF(O14:P14,10)</f>
        <v>0</v>
      </c>
      <c r="W14" s="16">
        <f t="shared" si="18"/>
        <v>0</v>
      </c>
      <c r="X14" s="16">
        <f t="shared" si="19"/>
        <v>0</v>
      </c>
      <c r="Y14" s="11"/>
      <c r="Z14" s="11">
        <v>0</v>
      </c>
    </row>
    <row r="15" spans="1:26" x14ac:dyDescent="0.25">
      <c r="A15" s="109" t="s">
        <v>26</v>
      </c>
      <c r="B15" s="22" t="e">
        <f>$B$5</f>
        <v>#REF!</v>
      </c>
      <c r="C15" s="22" t="e">
        <f>$C$5</f>
        <v>#REF!</v>
      </c>
      <c r="D15" s="22" t="e">
        <f>$D$5</f>
        <v>#REF!</v>
      </c>
      <c r="E15" s="22" t="e">
        <f>$E5</f>
        <v>#REF!</v>
      </c>
      <c r="F15" s="22" t="e">
        <f>$F$5</f>
        <v>#REF!</v>
      </c>
      <c r="G15" s="22" t="e">
        <f>$G$5</f>
        <v>#REF!</v>
      </c>
      <c r="H15" s="22" t="e">
        <f>$H$5</f>
        <v>#REF!</v>
      </c>
      <c r="I15" s="13">
        <f t="shared" si="11"/>
        <v>0</v>
      </c>
      <c r="J15" s="13">
        <f t="shared" si="12"/>
        <v>0</v>
      </c>
      <c r="K15" s="13">
        <f t="shared" si="13"/>
        <v>0</v>
      </c>
      <c r="L15" s="13">
        <f t="shared" si="14"/>
        <v>0</v>
      </c>
      <c r="M15" s="13">
        <f t="shared" si="15"/>
        <v>0</v>
      </c>
      <c r="N15" s="13">
        <f t="shared" si="16"/>
        <v>0</v>
      </c>
      <c r="O15" s="13">
        <f t="shared" si="17"/>
        <v>0</v>
      </c>
      <c r="P15" s="13">
        <f>COUNTIF(I15:N15,1)</f>
        <v>0</v>
      </c>
      <c r="Q15" s="13">
        <f>COUNTIF(I15:N15,6)</f>
        <v>0</v>
      </c>
      <c r="R15" s="13">
        <f>COUNTIF(I15:N15,19)</f>
        <v>0</v>
      </c>
      <c r="S15" s="13">
        <f>COUNTIF(I15:N15,38)</f>
        <v>0</v>
      </c>
      <c r="T15" s="13">
        <f>COUNTIF(I15:N15,40)</f>
        <v>0</v>
      </c>
      <c r="U15" s="13">
        <f t="shared" si="21"/>
        <v>0</v>
      </c>
      <c r="V15" s="13">
        <f>COUNTIF(O15:P15,5)</f>
        <v>0</v>
      </c>
      <c r="W15" s="16">
        <f t="shared" si="18"/>
        <v>0</v>
      </c>
      <c r="X15" s="16">
        <f t="shared" si="19"/>
        <v>0</v>
      </c>
      <c r="Y15" s="11"/>
      <c r="Z15" s="11">
        <v>0</v>
      </c>
    </row>
    <row r="16" spans="1:26" x14ac:dyDescent="0.25">
      <c r="A16" s="109" t="s">
        <v>27</v>
      </c>
      <c r="B16" s="22" t="e">
        <f>$B$6</f>
        <v>#REF!</v>
      </c>
      <c r="C16" s="22" t="e">
        <f>$C$6</f>
        <v>#REF!</v>
      </c>
      <c r="D16" s="22" t="e">
        <f>$D$6</f>
        <v>#REF!</v>
      </c>
      <c r="E16" s="22" t="e">
        <f>$E$6</f>
        <v>#REF!</v>
      </c>
      <c r="F16" s="22" t="e">
        <f>$F$6</f>
        <v>#REF!</v>
      </c>
      <c r="G16" s="22" t="e">
        <f>$G$6</f>
        <v>#REF!</v>
      </c>
      <c r="H16" s="22" t="e">
        <f>$H$6</f>
        <v>#REF!</v>
      </c>
      <c r="I16" s="13">
        <f t="shared" si="11"/>
        <v>0</v>
      </c>
      <c r="J16" s="13">
        <f t="shared" si="12"/>
        <v>0</v>
      </c>
      <c r="K16" s="13">
        <f t="shared" si="13"/>
        <v>0</v>
      </c>
      <c r="L16" s="13">
        <f t="shared" si="14"/>
        <v>0</v>
      </c>
      <c r="M16" s="13">
        <f t="shared" si="15"/>
        <v>0</v>
      </c>
      <c r="N16" s="13">
        <f t="shared" si="16"/>
        <v>0</v>
      </c>
      <c r="O16" s="13">
        <f t="shared" si="17"/>
        <v>0</v>
      </c>
      <c r="P16" s="13">
        <f>COUNTIF(I16:N16,10)</f>
        <v>0</v>
      </c>
      <c r="Q16" s="13">
        <f>COUNTIF(I16:N16,25)</f>
        <v>0</v>
      </c>
      <c r="R16" s="13">
        <f>COUNTIF(I16:N16,26)</f>
        <v>0</v>
      </c>
      <c r="S16" s="13">
        <f>COUNTIF(I16:N16,29)</f>
        <v>0</v>
      </c>
      <c r="T16" s="13">
        <f>COUNTIF(I16:N16,35)</f>
        <v>0</v>
      </c>
      <c r="U16" s="13">
        <f>COUNTIF(N16:O16,6)</f>
        <v>0</v>
      </c>
      <c r="V16" s="13">
        <f>COUNTIF(O16:P16,9)</f>
        <v>0</v>
      </c>
      <c r="W16" s="16">
        <f t="shared" si="18"/>
        <v>0</v>
      </c>
      <c r="X16" s="16">
        <f t="shared" si="19"/>
        <v>0</v>
      </c>
      <c r="Y16" s="11"/>
      <c r="Z16" s="11">
        <v>0</v>
      </c>
    </row>
    <row r="17" spans="1:26" x14ac:dyDescent="0.25">
      <c r="A17" s="109" t="s">
        <v>28</v>
      </c>
      <c r="B17" s="22" t="e">
        <f>$B$7</f>
        <v>#REF!</v>
      </c>
      <c r="C17" s="22" t="e">
        <f>$C$7</f>
        <v>#REF!</v>
      </c>
      <c r="D17" s="22" t="e">
        <f>$D7</f>
        <v>#REF!</v>
      </c>
      <c r="E17" s="22" t="e">
        <f>$E$7</f>
        <v>#REF!</v>
      </c>
      <c r="F17" s="22" t="e">
        <f>$F$7</f>
        <v>#REF!</v>
      </c>
      <c r="G17" s="22" t="e">
        <f>$G$7</f>
        <v>#REF!</v>
      </c>
      <c r="H17" s="22" t="e">
        <f>$H$7</f>
        <v>#REF!</v>
      </c>
      <c r="I17" s="13">
        <f t="shared" si="11"/>
        <v>0</v>
      </c>
      <c r="J17" s="13">
        <f t="shared" si="12"/>
        <v>0</v>
      </c>
      <c r="K17" s="13">
        <f t="shared" si="13"/>
        <v>0</v>
      </c>
      <c r="L17" s="13">
        <f t="shared" si="14"/>
        <v>0</v>
      </c>
      <c r="M17" s="13">
        <f t="shared" si="15"/>
        <v>0</v>
      </c>
      <c r="N17" s="13">
        <f t="shared" si="16"/>
        <v>0</v>
      </c>
      <c r="O17" s="13">
        <f t="shared" si="17"/>
        <v>0</v>
      </c>
      <c r="P17" s="13">
        <f>COUNTIF(I17:N17,8)</f>
        <v>0</v>
      </c>
      <c r="Q17" s="13">
        <f>COUNTIF(I17:N17,33)</f>
        <v>0</v>
      </c>
      <c r="R17" s="13">
        <f>COUNTIF(I17:N17,35)</f>
        <v>0</v>
      </c>
      <c r="S17" s="13">
        <f>COUNTIF(I17:N17,36)</f>
        <v>0</v>
      </c>
      <c r="T17" s="13">
        <f>COUNTIF(I17:N17,37)</f>
        <v>0</v>
      </c>
      <c r="U17" s="13">
        <f>COUNTIF(N17:O17,3)</f>
        <v>0</v>
      </c>
      <c r="V17" s="13">
        <f>COUNTIF(O17:P17,7)</f>
        <v>0</v>
      </c>
      <c r="W17" s="16">
        <f t="shared" si="18"/>
        <v>0</v>
      </c>
      <c r="X17" s="16">
        <f t="shared" si="19"/>
        <v>0</v>
      </c>
      <c r="Y17" s="11"/>
      <c r="Z17" s="11">
        <v>0</v>
      </c>
    </row>
    <row r="18" spans="1:26" x14ac:dyDescent="0.25">
      <c r="A18" s="109" t="s">
        <v>29</v>
      </c>
      <c r="B18" s="22" t="e">
        <f>$B$8</f>
        <v>#REF!</v>
      </c>
      <c r="C18" s="22" t="e">
        <f>$C$8</f>
        <v>#REF!</v>
      </c>
      <c r="D18" s="22" t="e">
        <f>$D$8</f>
        <v>#REF!</v>
      </c>
      <c r="E18" s="22" t="e">
        <f>$E$8</f>
        <v>#REF!</v>
      </c>
      <c r="F18" s="22" t="e">
        <f>$F$8</f>
        <v>#REF!</v>
      </c>
      <c r="G18" s="22" t="e">
        <f>$G$8</f>
        <v>#REF!</v>
      </c>
      <c r="H18" s="22" t="e">
        <f>$H$8</f>
        <v>#REF!</v>
      </c>
      <c r="I18" s="13">
        <v>0</v>
      </c>
      <c r="J18" s="13">
        <v>0</v>
      </c>
      <c r="K18" s="13">
        <v>0</v>
      </c>
      <c r="L18" s="13">
        <v>0</v>
      </c>
      <c r="M18" s="13">
        <v>0</v>
      </c>
      <c r="N18" s="13">
        <v>0</v>
      </c>
      <c r="O18" s="13">
        <v>0</v>
      </c>
      <c r="P18" s="13">
        <v>0</v>
      </c>
      <c r="Q18" s="13">
        <v>0</v>
      </c>
      <c r="R18" s="13">
        <v>0</v>
      </c>
      <c r="S18" s="13">
        <v>0</v>
      </c>
      <c r="T18" s="13">
        <v>0</v>
      </c>
      <c r="U18" s="13">
        <v>0</v>
      </c>
      <c r="V18" s="13">
        <v>0</v>
      </c>
      <c r="W18" s="16">
        <f t="shared" si="18"/>
        <v>0</v>
      </c>
      <c r="X18" s="16">
        <f t="shared" si="19"/>
        <v>0</v>
      </c>
      <c r="Y18" s="11"/>
      <c r="Z18" s="11">
        <v>0</v>
      </c>
    </row>
    <row r="19" spans="1:26" x14ac:dyDescent="0.25">
      <c r="A19" s="109" t="s">
        <v>30</v>
      </c>
      <c r="B19" s="22" t="e">
        <f>$B$9</f>
        <v>#REF!</v>
      </c>
      <c r="C19" s="22" t="e">
        <f>$C$9</f>
        <v>#REF!</v>
      </c>
      <c r="D19" s="22" t="e">
        <f>$D$9</f>
        <v>#REF!</v>
      </c>
      <c r="E19" s="22" t="e">
        <f>$E$9</f>
        <v>#REF!</v>
      </c>
      <c r="F19" s="22" t="e">
        <f>$F$9</f>
        <v>#REF!</v>
      </c>
      <c r="G19" s="22" t="e">
        <f>$G$9</f>
        <v>#REF!</v>
      </c>
      <c r="H19" s="22" t="e">
        <f>$H$9</f>
        <v>#REF!</v>
      </c>
      <c r="I19" s="13">
        <v>0</v>
      </c>
      <c r="J19" s="13">
        <v>0</v>
      </c>
      <c r="K19" s="13">
        <v>0</v>
      </c>
      <c r="L19" s="13">
        <v>0</v>
      </c>
      <c r="M19" s="13">
        <v>0</v>
      </c>
      <c r="N19" s="13">
        <v>0</v>
      </c>
      <c r="O19" s="13">
        <v>0</v>
      </c>
      <c r="P19" s="13">
        <v>0</v>
      </c>
      <c r="Q19" s="13">
        <v>0</v>
      </c>
      <c r="R19" s="13">
        <v>0</v>
      </c>
      <c r="S19" s="13">
        <v>0</v>
      </c>
      <c r="T19" s="13">
        <v>0</v>
      </c>
      <c r="U19" s="13">
        <v>0</v>
      </c>
      <c r="V19" s="13">
        <v>0</v>
      </c>
      <c r="W19" s="16">
        <f t="shared" si="18"/>
        <v>0</v>
      </c>
      <c r="X19" s="16">
        <f t="shared" si="19"/>
        <v>0</v>
      </c>
      <c r="Y19" s="11"/>
      <c r="Z19" s="11">
        <v>0</v>
      </c>
    </row>
    <row r="20" spans="1:26" ht="15.75" thickBot="1" x14ac:dyDescent="0.3">
      <c r="A20" s="110">
        <v>2</v>
      </c>
    </row>
    <row r="21" spans="1:26" ht="15.75" thickBot="1" x14ac:dyDescent="0.3">
      <c r="A21" s="108">
        <v>44613</v>
      </c>
      <c r="B21" s="361" t="s">
        <v>0</v>
      </c>
      <c r="C21" s="340"/>
      <c r="D21" s="340"/>
      <c r="E21" s="340"/>
      <c r="F21" s="340"/>
      <c r="G21" s="340"/>
      <c r="H21" s="346"/>
      <c r="I21" s="361" t="s">
        <v>1</v>
      </c>
      <c r="J21" s="340"/>
      <c r="K21" s="340"/>
      <c r="L21" s="340"/>
      <c r="M21" s="340"/>
      <c r="N21" s="340"/>
      <c r="O21" s="340"/>
      <c r="P21" s="361" t="s">
        <v>2</v>
      </c>
      <c r="Q21" s="340"/>
      <c r="R21" s="340"/>
      <c r="S21" s="340"/>
      <c r="T21" s="340"/>
      <c r="U21" s="340"/>
      <c r="V21" s="362"/>
      <c r="W21" s="1" t="s">
        <v>9</v>
      </c>
      <c r="X21" s="2" t="s">
        <v>3</v>
      </c>
      <c r="Y21" s="11"/>
      <c r="Z21" s="11" t="s">
        <v>5</v>
      </c>
    </row>
    <row r="22" spans="1:26" x14ac:dyDescent="0.25">
      <c r="A22" s="109" t="s">
        <v>23</v>
      </c>
      <c r="B22" s="22" t="e">
        <f>$B$2</f>
        <v>#REF!</v>
      </c>
      <c r="C22" s="22" t="e">
        <f>$C$2</f>
        <v>#REF!</v>
      </c>
      <c r="D22" s="22" t="e">
        <f>$D$2</f>
        <v>#REF!</v>
      </c>
      <c r="E22" s="22" t="e">
        <f>$E$2</f>
        <v>#REF!</v>
      </c>
      <c r="F22" s="22" t="e">
        <f>$F$2</f>
        <v>#REF!</v>
      </c>
      <c r="G22" s="22" t="e">
        <f>$G12</f>
        <v>#REF!</v>
      </c>
      <c r="H22" s="22" t="e">
        <f>$H$2</f>
        <v>#REF!</v>
      </c>
      <c r="I22" s="19"/>
      <c r="J22" s="19"/>
      <c r="K22" s="19"/>
      <c r="L22" s="19"/>
      <c r="M22" s="19"/>
      <c r="N22" s="19"/>
      <c r="O22" s="19"/>
      <c r="P22" s="13">
        <f>COUNTIF(I22:N22,3)</f>
        <v>0</v>
      </c>
      <c r="Q22" s="13">
        <f>COUNTIF(I22:N22,6)</f>
        <v>0</v>
      </c>
      <c r="R22" s="13">
        <f>COUNTIF(I22:N22,15)</f>
        <v>0</v>
      </c>
      <c r="S22" s="13">
        <f>COUNTIF(I22:N22,20)</f>
        <v>0</v>
      </c>
      <c r="T22" s="13">
        <f>COUNTIF(I22:N22,22)</f>
        <v>0</v>
      </c>
      <c r="U22" s="13">
        <f>COUNTIF(N22:O22,4)</f>
        <v>0</v>
      </c>
      <c r="V22" s="13">
        <f>COUNTIF(O22:P22,8)</f>
        <v>0</v>
      </c>
      <c r="W22" s="16">
        <f>SUMIF(P22:T22,1)</f>
        <v>0</v>
      </c>
      <c r="X22" s="16">
        <f>SUMIF(U22:V22,1)</f>
        <v>0</v>
      </c>
      <c r="Y22" s="11">
        <v>0</v>
      </c>
      <c r="Z22" s="11">
        <v>0</v>
      </c>
    </row>
    <row r="23" spans="1:26" x14ac:dyDescent="0.25">
      <c r="A23" s="109" t="s">
        <v>24</v>
      </c>
      <c r="B23" s="22" t="e">
        <f>$B$3</f>
        <v>#REF!</v>
      </c>
      <c r="C23" s="22" t="e">
        <f>$C$3</f>
        <v>#REF!</v>
      </c>
      <c r="D23" s="22" t="e">
        <f>$D13</f>
        <v>#REF!</v>
      </c>
      <c r="E23" s="22" t="e">
        <f>$E$3</f>
        <v>#REF!</v>
      </c>
      <c r="F23" s="22" t="e">
        <f>$F$3</f>
        <v>#REF!</v>
      </c>
      <c r="G23" s="22" t="e">
        <f>$G$3</f>
        <v>#REF!</v>
      </c>
      <c r="H23" s="22" t="e">
        <f>$H$3</f>
        <v>#REF!</v>
      </c>
      <c r="I23" s="13">
        <f t="shared" ref="I23:I27" si="22">$I$22</f>
        <v>0</v>
      </c>
      <c r="J23" s="13">
        <f t="shared" ref="J23:J27" si="23">$J$22</f>
        <v>0</v>
      </c>
      <c r="K23" s="13">
        <f t="shared" ref="K23:K27" si="24">$K$22</f>
        <v>0</v>
      </c>
      <c r="L23" s="13">
        <f t="shared" ref="L23:L27" si="25">$L$22</f>
        <v>0</v>
      </c>
      <c r="M23" s="13">
        <f t="shared" ref="M23:M27" si="26">$M$22</f>
        <v>0</v>
      </c>
      <c r="N23" s="13">
        <f t="shared" ref="N23:N27" si="27">$N$22</f>
        <v>0</v>
      </c>
      <c r="O23" s="13">
        <f t="shared" ref="O23:O27" si="28">$O$22</f>
        <v>0</v>
      </c>
      <c r="P23" s="13">
        <f>COUNTIF(I23:N23,15)</f>
        <v>0</v>
      </c>
      <c r="Q23" s="13">
        <f>COUNTIF(I23:N23,17)</f>
        <v>0</v>
      </c>
      <c r="R23" s="13">
        <f>COUNTIF(I23:N23,27)</f>
        <v>0</v>
      </c>
      <c r="S23" s="13">
        <f>COUNTIF(I23:N23,33)</f>
        <v>0</v>
      </c>
      <c r="T23" s="13">
        <f>COUNTIF(I23:N23,50)</f>
        <v>0</v>
      </c>
      <c r="U23" s="13">
        <f>COUNTIF(N23:O23,1)</f>
        <v>0</v>
      </c>
      <c r="V23" s="13">
        <f>COUNTIF(O23:P23,2)</f>
        <v>0</v>
      </c>
      <c r="W23" s="16">
        <f t="shared" ref="W23:W29" si="29">SUMIF(P23:T23,1)</f>
        <v>0</v>
      </c>
      <c r="X23" s="16">
        <f t="shared" ref="X23:X29" si="30">SUMIF(U23:V23,1)</f>
        <v>0</v>
      </c>
      <c r="Y23" s="11"/>
      <c r="Z23" s="11">
        <v>0</v>
      </c>
    </row>
    <row r="24" spans="1:26" x14ac:dyDescent="0.25">
      <c r="A24" s="109" t="s">
        <v>25</v>
      </c>
      <c r="B24" s="22" t="e">
        <f>$B$4</f>
        <v>#REF!</v>
      </c>
      <c r="C24" s="22" t="e">
        <f>$C$4</f>
        <v>#REF!</v>
      </c>
      <c r="D24" s="22" t="e">
        <f>$D14</f>
        <v>#REF!</v>
      </c>
      <c r="E24" s="22" t="e">
        <f>$E$4</f>
        <v>#REF!</v>
      </c>
      <c r="F24" s="22" t="e">
        <f>$F$4</f>
        <v>#REF!</v>
      </c>
      <c r="G24" s="22" t="e">
        <f>$G$4</f>
        <v>#REF!</v>
      </c>
      <c r="H24" s="22" t="e">
        <f>$H$4</f>
        <v>#REF!</v>
      </c>
      <c r="I24" s="13">
        <f t="shared" si="22"/>
        <v>0</v>
      </c>
      <c r="J24" s="13">
        <f t="shared" si="23"/>
        <v>0</v>
      </c>
      <c r="K24" s="13">
        <f t="shared" si="24"/>
        <v>0</v>
      </c>
      <c r="L24" s="13">
        <f t="shared" si="25"/>
        <v>0</v>
      </c>
      <c r="M24" s="13">
        <f t="shared" si="26"/>
        <v>0</v>
      </c>
      <c r="N24" s="13">
        <f t="shared" si="27"/>
        <v>0</v>
      </c>
      <c r="O24" s="13">
        <f t="shared" si="28"/>
        <v>0</v>
      </c>
      <c r="P24" s="13">
        <f>COUNTIF(I24:N24,7)</f>
        <v>0</v>
      </c>
      <c r="Q24" s="13">
        <f t="shared" ref="Q24" si="31">COUNTIF(I24:N24,8)</f>
        <v>0</v>
      </c>
      <c r="R24" s="13">
        <f>COUNTIF(I24:N24,28)</f>
        <v>0</v>
      </c>
      <c r="S24" s="13">
        <f>COUNTIF(I24:N24,34)</f>
        <v>0</v>
      </c>
      <c r="T24" s="13">
        <f>COUNTIF(I24:N24,39)</f>
        <v>0</v>
      </c>
      <c r="U24" s="13">
        <f t="shared" ref="U24:U25" si="32">COUNTIF(N24:O24,4)</f>
        <v>0</v>
      </c>
      <c r="V24" s="13">
        <f>COUNTIF(O24:P24,10)</f>
        <v>0</v>
      </c>
      <c r="W24" s="16">
        <f t="shared" si="29"/>
        <v>0</v>
      </c>
      <c r="X24" s="16">
        <f t="shared" si="30"/>
        <v>0</v>
      </c>
      <c r="Y24" s="11"/>
      <c r="Z24" s="11">
        <v>0</v>
      </c>
    </row>
    <row r="25" spans="1:26" x14ac:dyDescent="0.25">
      <c r="A25" s="109" t="s">
        <v>26</v>
      </c>
      <c r="B25" s="22" t="e">
        <f>$B$5</f>
        <v>#REF!</v>
      </c>
      <c r="C25" s="22" t="e">
        <f>$C$5</f>
        <v>#REF!</v>
      </c>
      <c r="D25" s="22" t="e">
        <f>$D$5</f>
        <v>#REF!</v>
      </c>
      <c r="E25" s="22" t="e">
        <f>$E15</f>
        <v>#REF!</v>
      </c>
      <c r="F25" s="22" t="e">
        <f>$F$5</f>
        <v>#REF!</v>
      </c>
      <c r="G25" s="22" t="e">
        <f>$G$5</f>
        <v>#REF!</v>
      </c>
      <c r="H25" s="22" t="e">
        <f>$H$5</f>
        <v>#REF!</v>
      </c>
      <c r="I25" s="13">
        <f t="shared" si="22"/>
        <v>0</v>
      </c>
      <c r="J25" s="13">
        <f t="shared" si="23"/>
        <v>0</v>
      </c>
      <c r="K25" s="13">
        <f t="shared" si="24"/>
        <v>0</v>
      </c>
      <c r="L25" s="13">
        <f t="shared" si="25"/>
        <v>0</v>
      </c>
      <c r="M25" s="13">
        <f t="shared" si="26"/>
        <v>0</v>
      </c>
      <c r="N25" s="13">
        <f t="shared" si="27"/>
        <v>0</v>
      </c>
      <c r="O25" s="13">
        <f t="shared" si="28"/>
        <v>0</v>
      </c>
      <c r="P25" s="13">
        <f>COUNTIF(I25:N25,1)</f>
        <v>0</v>
      </c>
      <c r="Q25" s="13">
        <f>COUNTIF(I25:N25,6)</f>
        <v>0</v>
      </c>
      <c r="R25" s="13">
        <f>COUNTIF(I25:N25,19)</f>
        <v>0</v>
      </c>
      <c r="S25" s="13">
        <f>COUNTIF(I25:N25,38)</f>
        <v>0</v>
      </c>
      <c r="T25" s="13">
        <f>COUNTIF(I25:N25,40)</f>
        <v>0</v>
      </c>
      <c r="U25" s="13">
        <f t="shared" si="32"/>
        <v>0</v>
      </c>
      <c r="V25" s="13">
        <f>COUNTIF(O25:P25,5)</f>
        <v>0</v>
      </c>
      <c r="W25" s="16">
        <f t="shared" si="29"/>
        <v>0</v>
      </c>
      <c r="X25" s="16">
        <f t="shared" si="30"/>
        <v>0</v>
      </c>
      <c r="Y25" s="11"/>
      <c r="Z25" s="11">
        <v>0</v>
      </c>
    </row>
    <row r="26" spans="1:26" x14ac:dyDescent="0.25">
      <c r="A26" s="109" t="s">
        <v>27</v>
      </c>
      <c r="B26" s="22" t="e">
        <f>$B$6</f>
        <v>#REF!</v>
      </c>
      <c r="C26" s="22" t="e">
        <f>$C$6</f>
        <v>#REF!</v>
      </c>
      <c r="D26" s="22" t="e">
        <f>$D$6</f>
        <v>#REF!</v>
      </c>
      <c r="E26" s="22" t="e">
        <f>$E$6</f>
        <v>#REF!</v>
      </c>
      <c r="F26" s="22" t="e">
        <f>$F$6</f>
        <v>#REF!</v>
      </c>
      <c r="G26" s="22" t="e">
        <f>$G$6</f>
        <v>#REF!</v>
      </c>
      <c r="H26" s="22" t="e">
        <f>$H$6</f>
        <v>#REF!</v>
      </c>
      <c r="I26" s="13">
        <f t="shared" si="22"/>
        <v>0</v>
      </c>
      <c r="J26" s="13">
        <f t="shared" si="23"/>
        <v>0</v>
      </c>
      <c r="K26" s="13">
        <f t="shared" si="24"/>
        <v>0</v>
      </c>
      <c r="L26" s="13">
        <f t="shared" si="25"/>
        <v>0</v>
      </c>
      <c r="M26" s="13">
        <f t="shared" si="26"/>
        <v>0</v>
      </c>
      <c r="N26" s="13">
        <f t="shared" si="27"/>
        <v>0</v>
      </c>
      <c r="O26" s="13">
        <f t="shared" si="28"/>
        <v>0</v>
      </c>
      <c r="P26" s="13">
        <f>COUNTIF(I26:N26,10)</f>
        <v>0</v>
      </c>
      <c r="Q26" s="13">
        <f>COUNTIF(I26:N26,25)</f>
        <v>0</v>
      </c>
      <c r="R26" s="13">
        <f>COUNTIF(I26:N26,26)</f>
        <v>0</v>
      </c>
      <c r="S26" s="13">
        <f>COUNTIF(I26:N26,29)</f>
        <v>0</v>
      </c>
      <c r="T26" s="13">
        <f>COUNTIF(I26:N26,35)</f>
        <v>0</v>
      </c>
      <c r="U26" s="13">
        <f>COUNTIF(N26:O26,6)</f>
        <v>0</v>
      </c>
      <c r="V26" s="13">
        <f>COUNTIF(O26:P26,9)</f>
        <v>0</v>
      </c>
      <c r="W26" s="16">
        <f t="shared" si="29"/>
        <v>0</v>
      </c>
      <c r="X26" s="16">
        <f t="shared" si="30"/>
        <v>0</v>
      </c>
      <c r="Y26" s="11"/>
      <c r="Z26" s="11">
        <v>0</v>
      </c>
    </row>
    <row r="27" spans="1:26" x14ac:dyDescent="0.25">
      <c r="A27" s="109" t="s">
        <v>28</v>
      </c>
      <c r="B27" s="22" t="e">
        <f>$B$7</f>
        <v>#REF!</v>
      </c>
      <c r="C27" s="22" t="e">
        <f>$C$7</f>
        <v>#REF!</v>
      </c>
      <c r="D27" s="22" t="e">
        <f>$D17</f>
        <v>#REF!</v>
      </c>
      <c r="E27" s="22" t="e">
        <f>$E$7</f>
        <v>#REF!</v>
      </c>
      <c r="F27" s="22" t="e">
        <f>$F$7</f>
        <v>#REF!</v>
      </c>
      <c r="G27" s="22" t="e">
        <f>$G$7</f>
        <v>#REF!</v>
      </c>
      <c r="H27" s="22" t="e">
        <f>$H$7</f>
        <v>#REF!</v>
      </c>
      <c r="I27" s="13">
        <f t="shared" si="22"/>
        <v>0</v>
      </c>
      <c r="J27" s="13">
        <f t="shared" si="23"/>
        <v>0</v>
      </c>
      <c r="K27" s="13">
        <f t="shared" si="24"/>
        <v>0</v>
      </c>
      <c r="L27" s="13">
        <f t="shared" si="25"/>
        <v>0</v>
      </c>
      <c r="M27" s="13">
        <f t="shared" si="26"/>
        <v>0</v>
      </c>
      <c r="N27" s="13">
        <f t="shared" si="27"/>
        <v>0</v>
      </c>
      <c r="O27" s="13">
        <f t="shared" si="28"/>
        <v>0</v>
      </c>
      <c r="P27" s="13">
        <f>COUNTIF(I27:N27,8)</f>
        <v>0</v>
      </c>
      <c r="Q27" s="13">
        <f>COUNTIF(I27:N27,33)</f>
        <v>0</v>
      </c>
      <c r="R27" s="13">
        <f>COUNTIF(I27:N27,35)</f>
        <v>0</v>
      </c>
      <c r="S27" s="13">
        <f>COUNTIF(I27:N27,36)</f>
        <v>0</v>
      </c>
      <c r="T27" s="13">
        <f>COUNTIF(I27:N27,37)</f>
        <v>0</v>
      </c>
      <c r="U27" s="13">
        <f>COUNTIF(N27:O27,3)</f>
        <v>0</v>
      </c>
      <c r="V27" s="13">
        <f>COUNTIF(O27:P27,7)</f>
        <v>0</v>
      </c>
      <c r="W27" s="16">
        <f t="shared" si="29"/>
        <v>0</v>
      </c>
      <c r="X27" s="16">
        <f t="shared" si="30"/>
        <v>0</v>
      </c>
      <c r="Y27" s="11"/>
      <c r="Z27" s="11">
        <v>0</v>
      </c>
    </row>
    <row r="28" spans="1:26" x14ac:dyDescent="0.25">
      <c r="A28" s="109" t="s">
        <v>29</v>
      </c>
      <c r="B28" s="22" t="e">
        <f>$B$8</f>
        <v>#REF!</v>
      </c>
      <c r="C28" s="22" t="e">
        <f>$C$8</f>
        <v>#REF!</v>
      </c>
      <c r="D28" s="22" t="e">
        <f>$D$8</f>
        <v>#REF!</v>
      </c>
      <c r="E28" s="22" t="e">
        <f>$E$8</f>
        <v>#REF!</v>
      </c>
      <c r="F28" s="22" t="e">
        <f>$F$8</f>
        <v>#REF!</v>
      </c>
      <c r="G28" s="22" t="e">
        <f>$G$8</f>
        <v>#REF!</v>
      </c>
      <c r="H28" s="22" t="e">
        <f>$H$8</f>
        <v>#REF!</v>
      </c>
      <c r="I28" s="13">
        <v>0</v>
      </c>
      <c r="J28" s="13">
        <v>0</v>
      </c>
      <c r="K28" s="13">
        <v>0</v>
      </c>
      <c r="L28" s="13">
        <v>0</v>
      </c>
      <c r="M28" s="13">
        <v>0</v>
      </c>
      <c r="N28" s="13">
        <v>0</v>
      </c>
      <c r="O28" s="13">
        <v>0</v>
      </c>
      <c r="P28" s="13">
        <v>0</v>
      </c>
      <c r="Q28" s="13">
        <v>0</v>
      </c>
      <c r="R28" s="13">
        <v>0</v>
      </c>
      <c r="S28" s="13">
        <v>0</v>
      </c>
      <c r="T28" s="13">
        <v>0</v>
      </c>
      <c r="U28" s="13">
        <v>0</v>
      </c>
      <c r="V28" s="13">
        <v>0</v>
      </c>
      <c r="W28" s="16">
        <f t="shared" si="29"/>
        <v>0</v>
      </c>
      <c r="X28" s="16">
        <f t="shared" si="30"/>
        <v>0</v>
      </c>
      <c r="Y28" s="11"/>
      <c r="Z28" s="11">
        <v>0</v>
      </c>
    </row>
    <row r="29" spans="1:26" x14ac:dyDescent="0.25">
      <c r="A29" s="109" t="s">
        <v>30</v>
      </c>
      <c r="B29" s="22" t="e">
        <f>$B$9</f>
        <v>#REF!</v>
      </c>
      <c r="C29" s="22" t="e">
        <f>$C$9</f>
        <v>#REF!</v>
      </c>
      <c r="D29" s="22" t="e">
        <f>$D$9</f>
        <v>#REF!</v>
      </c>
      <c r="E29" s="22" t="e">
        <f>$E$9</f>
        <v>#REF!</v>
      </c>
      <c r="F29" s="22" t="e">
        <f>$F$9</f>
        <v>#REF!</v>
      </c>
      <c r="G29" s="22" t="e">
        <f>$G$9</f>
        <v>#REF!</v>
      </c>
      <c r="H29" s="22" t="e">
        <f>$H$9</f>
        <v>#REF!</v>
      </c>
      <c r="I29" s="13">
        <v>0</v>
      </c>
      <c r="J29" s="13">
        <v>0</v>
      </c>
      <c r="K29" s="13">
        <v>0</v>
      </c>
      <c r="L29" s="13">
        <v>0</v>
      </c>
      <c r="M29" s="13">
        <v>0</v>
      </c>
      <c r="N29" s="13">
        <v>0</v>
      </c>
      <c r="O29" s="13">
        <v>0</v>
      </c>
      <c r="P29" s="13">
        <v>0</v>
      </c>
      <c r="Q29" s="13">
        <v>0</v>
      </c>
      <c r="R29" s="13">
        <v>0</v>
      </c>
      <c r="S29" s="13">
        <v>0</v>
      </c>
      <c r="T29" s="13">
        <v>0</v>
      </c>
      <c r="U29" s="13">
        <v>0</v>
      </c>
      <c r="V29" s="13">
        <v>0</v>
      </c>
      <c r="W29" s="16">
        <f t="shared" si="29"/>
        <v>0</v>
      </c>
      <c r="X29" s="16">
        <f t="shared" si="30"/>
        <v>0</v>
      </c>
      <c r="Y29" s="11"/>
      <c r="Z29" s="11">
        <v>0</v>
      </c>
    </row>
    <row r="30" spans="1:26" ht="15.75" thickBot="1" x14ac:dyDescent="0.3">
      <c r="A30" s="110">
        <v>3</v>
      </c>
    </row>
    <row r="31" spans="1:26" ht="15.75" thickBot="1" x14ac:dyDescent="0.3">
      <c r="A31" s="108">
        <v>44583</v>
      </c>
      <c r="B31" s="361" t="s">
        <v>0</v>
      </c>
      <c r="C31" s="340"/>
      <c r="D31" s="340"/>
      <c r="E31" s="340"/>
      <c r="F31" s="340"/>
      <c r="G31" s="340"/>
      <c r="H31" s="346"/>
      <c r="I31" s="361" t="s">
        <v>1</v>
      </c>
      <c r="J31" s="340"/>
      <c r="K31" s="340"/>
      <c r="L31" s="340"/>
      <c r="M31" s="340"/>
      <c r="N31" s="340"/>
      <c r="O31" s="340"/>
      <c r="P31" s="361" t="s">
        <v>2</v>
      </c>
      <c r="Q31" s="340"/>
      <c r="R31" s="340"/>
      <c r="S31" s="340"/>
      <c r="T31" s="340"/>
      <c r="U31" s="340"/>
      <c r="V31" s="362"/>
      <c r="W31" s="1" t="s">
        <v>9</v>
      </c>
      <c r="X31" s="2" t="s">
        <v>3</v>
      </c>
      <c r="Y31" s="11"/>
      <c r="Z31" s="11" t="s">
        <v>5</v>
      </c>
    </row>
    <row r="32" spans="1:26" x14ac:dyDescent="0.25">
      <c r="A32" s="109" t="s">
        <v>23</v>
      </c>
      <c r="B32" s="22" t="e">
        <f>$B$2</f>
        <v>#REF!</v>
      </c>
      <c r="C32" s="22" t="e">
        <f>$C$2</f>
        <v>#REF!</v>
      </c>
      <c r="D32" s="22" t="e">
        <f>$D$2</f>
        <v>#REF!</v>
      </c>
      <c r="E32" s="22" t="e">
        <f>$E$2</f>
        <v>#REF!</v>
      </c>
      <c r="F32" s="22" t="e">
        <f>$F$2</f>
        <v>#REF!</v>
      </c>
      <c r="G32" s="22" t="e">
        <f>$G22</f>
        <v>#REF!</v>
      </c>
      <c r="H32" s="22" t="e">
        <f>$H$2</f>
        <v>#REF!</v>
      </c>
      <c r="I32" s="19"/>
      <c r="J32" s="19"/>
      <c r="K32" s="19"/>
      <c r="L32" s="19"/>
      <c r="M32" s="19"/>
      <c r="N32" s="19"/>
      <c r="O32" s="19"/>
      <c r="P32" s="13">
        <f>COUNTIF(I32:N32,3)</f>
        <v>0</v>
      </c>
      <c r="Q32" s="13">
        <f>COUNTIF(I32:N32,6)</f>
        <v>0</v>
      </c>
      <c r="R32" s="13">
        <f>COUNTIF(I32:N32,15)</f>
        <v>0</v>
      </c>
      <c r="S32" s="13">
        <f>COUNTIF(I32:N32,20)</f>
        <v>0</v>
      </c>
      <c r="T32" s="13">
        <f>COUNTIF(I32:N32,22)</f>
        <v>0</v>
      </c>
      <c r="U32" s="13">
        <f>COUNTIF(N32:O32,4)</f>
        <v>0</v>
      </c>
      <c r="V32" s="13">
        <f>COUNTIF(O32:P32,8)</f>
        <v>0</v>
      </c>
      <c r="W32" s="16">
        <f>SUMIF(P32:T32,1)</f>
        <v>0</v>
      </c>
      <c r="X32" s="16">
        <f>SUMIF(U32:V32,1)</f>
        <v>0</v>
      </c>
      <c r="Y32" s="11"/>
      <c r="Z32" s="11">
        <v>0</v>
      </c>
    </row>
    <row r="33" spans="1:26" x14ac:dyDescent="0.25">
      <c r="A33" s="109" t="s">
        <v>24</v>
      </c>
      <c r="B33" s="22" t="e">
        <f>$B$3</f>
        <v>#REF!</v>
      </c>
      <c r="C33" s="22" t="e">
        <f>$C$3</f>
        <v>#REF!</v>
      </c>
      <c r="D33" s="22" t="e">
        <f>$D23</f>
        <v>#REF!</v>
      </c>
      <c r="E33" s="22" t="e">
        <f>$E$3</f>
        <v>#REF!</v>
      </c>
      <c r="F33" s="22" t="e">
        <f>$F$3</f>
        <v>#REF!</v>
      </c>
      <c r="G33" s="22" t="e">
        <f>$G$3</f>
        <v>#REF!</v>
      </c>
      <c r="H33" s="22" t="e">
        <f>$H$3</f>
        <v>#REF!</v>
      </c>
      <c r="I33" s="13">
        <f>$I$32</f>
        <v>0</v>
      </c>
      <c r="J33" s="13">
        <f>$J$32</f>
        <v>0</v>
      </c>
      <c r="K33" s="13">
        <f>$K$32</f>
        <v>0</v>
      </c>
      <c r="L33" s="13">
        <f>$L$32</f>
        <v>0</v>
      </c>
      <c r="M33" s="13">
        <f>$M$32</f>
        <v>0</v>
      </c>
      <c r="N33" s="13">
        <f>$N$32</f>
        <v>0</v>
      </c>
      <c r="O33" s="13">
        <f>$O$32</f>
        <v>0</v>
      </c>
      <c r="P33" s="13">
        <f>COUNTIF(I33:N33,15)</f>
        <v>0</v>
      </c>
      <c r="Q33" s="13">
        <f>COUNTIF(I33:N33,17)</f>
        <v>0</v>
      </c>
      <c r="R33" s="13">
        <f>COUNTIF(I33:N33,27)</f>
        <v>0</v>
      </c>
      <c r="S33" s="13">
        <f>COUNTIF(I33:N33,33)</f>
        <v>0</v>
      </c>
      <c r="T33" s="13">
        <f>COUNTIF(I33:N33,50)</f>
        <v>0</v>
      </c>
      <c r="U33" s="13">
        <f>COUNTIF(N33:O33,1)</f>
        <v>0</v>
      </c>
      <c r="V33" s="13">
        <f>COUNTIF(O33:P33,2)</f>
        <v>0</v>
      </c>
      <c r="W33" s="16">
        <f t="shared" ref="W33:W39" si="33">SUMIF(P33:T33,1)</f>
        <v>0</v>
      </c>
      <c r="X33" s="16">
        <f t="shared" ref="X33:X39" si="34">SUMIF(U33:V33,1)</f>
        <v>0</v>
      </c>
      <c r="Y33" s="11"/>
      <c r="Z33" s="11">
        <v>0</v>
      </c>
    </row>
    <row r="34" spans="1:26" x14ac:dyDescent="0.25">
      <c r="A34" s="109" t="s">
        <v>25</v>
      </c>
      <c r="B34" s="22" t="e">
        <f>$B$4</f>
        <v>#REF!</v>
      </c>
      <c r="C34" s="22" t="e">
        <f>$C$4</f>
        <v>#REF!</v>
      </c>
      <c r="D34" s="22" t="e">
        <f>$D24</f>
        <v>#REF!</v>
      </c>
      <c r="E34" s="22" t="e">
        <f>$E$4</f>
        <v>#REF!</v>
      </c>
      <c r="F34" s="22" t="e">
        <f>$F$4</f>
        <v>#REF!</v>
      </c>
      <c r="G34" s="22" t="e">
        <f>$G$4</f>
        <v>#REF!</v>
      </c>
      <c r="H34" s="22" t="e">
        <f>$H$4</f>
        <v>#REF!</v>
      </c>
      <c r="I34" s="13">
        <f t="shared" ref="I34:I37" si="35">$I$32</f>
        <v>0</v>
      </c>
      <c r="J34" s="13">
        <f t="shared" ref="J34:J37" si="36">$J$32</f>
        <v>0</v>
      </c>
      <c r="K34" s="13">
        <f t="shared" ref="K34:K37" si="37">$K$32</f>
        <v>0</v>
      </c>
      <c r="L34" s="13">
        <f t="shared" ref="L34:L37" si="38">$L$32</f>
        <v>0</v>
      </c>
      <c r="M34" s="13">
        <f t="shared" ref="M34:M37" si="39">$M$32</f>
        <v>0</v>
      </c>
      <c r="N34" s="13">
        <f t="shared" ref="N34:N37" si="40">$N$32</f>
        <v>0</v>
      </c>
      <c r="O34" s="13">
        <f t="shared" ref="O34:O37" si="41">$O$32</f>
        <v>0</v>
      </c>
      <c r="P34" s="13">
        <f>COUNTIF(I34:N34,7)</f>
        <v>0</v>
      </c>
      <c r="Q34" s="13">
        <f t="shared" ref="Q34" si="42">COUNTIF(I34:N34,8)</f>
        <v>0</v>
      </c>
      <c r="R34" s="13">
        <f>COUNTIF(I34:N34,28)</f>
        <v>0</v>
      </c>
      <c r="S34" s="13">
        <f>COUNTIF(I34:N34,34)</f>
        <v>0</v>
      </c>
      <c r="T34" s="13">
        <f>COUNTIF(I34:N34,39)</f>
        <v>0</v>
      </c>
      <c r="U34" s="13">
        <f t="shared" ref="U34:U35" si="43">COUNTIF(N34:O34,4)</f>
        <v>0</v>
      </c>
      <c r="V34" s="13">
        <f>COUNTIF(O34:P34,10)</f>
        <v>0</v>
      </c>
      <c r="W34" s="16">
        <f t="shared" si="33"/>
        <v>0</v>
      </c>
      <c r="X34" s="16">
        <f t="shared" si="34"/>
        <v>0</v>
      </c>
      <c r="Y34" s="11"/>
      <c r="Z34" s="11">
        <v>0</v>
      </c>
    </row>
    <row r="35" spans="1:26" x14ac:dyDescent="0.25">
      <c r="A35" s="109" t="s">
        <v>26</v>
      </c>
      <c r="B35" s="22" t="e">
        <f>$B$5</f>
        <v>#REF!</v>
      </c>
      <c r="C35" s="22" t="e">
        <f>$C$5</f>
        <v>#REF!</v>
      </c>
      <c r="D35" s="22" t="e">
        <f>$D$5</f>
        <v>#REF!</v>
      </c>
      <c r="E35" s="22" t="e">
        <f>$E25</f>
        <v>#REF!</v>
      </c>
      <c r="F35" s="22" t="e">
        <f>$F$5</f>
        <v>#REF!</v>
      </c>
      <c r="G35" s="22" t="e">
        <f>$G$5</f>
        <v>#REF!</v>
      </c>
      <c r="H35" s="22" t="e">
        <f>$H$5</f>
        <v>#REF!</v>
      </c>
      <c r="I35" s="13">
        <f t="shared" si="35"/>
        <v>0</v>
      </c>
      <c r="J35" s="13">
        <f t="shared" si="36"/>
        <v>0</v>
      </c>
      <c r="K35" s="13">
        <f t="shared" si="37"/>
        <v>0</v>
      </c>
      <c r="L35" s="13">
        <f t="shared" si="38"/>
        <v>0</v>
      </c>
      <c r="M35" s="13">
        <f t="shared" si="39"/>
        <v>0</v>
      </c>
      <c r="N35" s="13">
        <f t="shared" si="40"/>
        <v>0</v>
      </c>
      <c r="O35" s="13">
        <f t="shared" si="41"/>
        <v>0</v>
      </c>
      <c r="P35" s="13">
        <f>COUNTIF(I35:N35,1)</f>
        <v>0</v>
      </c>
      <c r="Q35" s="13">
        <f>COUNTIF(I35:N35,6)</f>
        <v>0</v>
      </c>
      <c r="R35" s="13">
        <f>COUNTIF(I35:N35,19)</f>
        <v>0</v>
      </c>
      <c r="S35" s="13">
        <f>COUNTIF(I35:N35,38)</f>
        <v>0</v>
      </c>
      <c r="T35" s="13">
        <f>COUNTIF(I35:N35,40)</f>
        <v>0</v>
      </c>
      <c r="U35" s="13">
        <f t="shared" si="43"/>
        <v>0</v>
      </c>
      <c r="V35" s="13">
        <f>COUNTIF(O35:P35,5)</f>
        <v>0</v>
      </c>
      <c r="W35" s="16">
        <f t="shared" si="33"/>
        <v>0</v>
      </c>
      <c r="X35" s="16">
        <f t="shared" si="34"/>
        <v>0</v>
      </c>
      <c r="Y35" s="11"/>
      <c r="Z35" s="11">
        <v>0</v>
      </c>
    </row>
    <row r="36" spans="1:26" x14ac:dyDescent="0.25">
      <c r="A36" s="109" t="s">
        <v>27</v>
      </c>
      <c r="B36" s="22" t="e">
        <f>$B$6</f>
        <v>#REF!</v>
      </c>
      <c r="C36" s="22" t="e">
        <f>$C$6</f>
        <v>#REF!</v>
      </c>
      <c r="D36" s="22" t="e">
        <f>$D$6</f>
        <v>#REF!</v>
      </c>
      <c r="E36" s="22" t="e">
        <f>$E$6</f>
        <v>#REF!</v>
      </c>
      <c r="F36" s="22" t="e">
        <f>$F$6</f>
        <v>#REF!</v>
      </c>
      <c r="G36" s="22" t="e">
        <f>$G$6</f>
        <v>#REF!</v>
      </c>
      <c r="H36" s="22" t="e">
        <f>$H$6</f>
        <v>#REF!</v>
      </c>
      <c r="I36" s="13">
        <f t="shared" si="35"/>
        <v>0</v>
      </c>
      <c r="J36" s="13">
        <f t="shared" si="36"/>
        <v>0</v>
      </c>
      <c r="K36" s="13">
        <f t="shared" si="37"/>
        <v>0</v>
      </c>
      <c r="L36" s="13">
        <f t="shared" si="38"/>
        <v>0</v>
      </c>
      <c r="M36" s="13">
        <f t="shared" si="39"/>
        <v>0</v>
      </c>
      <c r="N36" s="13">
        <f t="shared" si="40"/>
        <v>0</v>
      </c>
      <c r="O36" s="13">
        <f t="shared" si="41"/>
        <v>0</v>
      </c>
      <c r="P36" s="13">
        <f>COUNTIF(I36:N36,10)</f>
        <v>0</v>
      </c>
      <c r="Q36" s="13">
        <f>COUNTIF(I36:N36,25)</f>
        <v>0</v>
      </c>
      <c r="R36" s="13">
        <f>COUNTIF(I36:N36,26)</f>
        <v>0</v>
      </c>
      <c r="S36" s="13">
        <f>COUNTIF(I36:N36,29)</f>
        <v>0</v>
      </c>
      <c r="T36" s="13">
        <f>COUNTIF(I36:N36,35)</f>
        <v>0</v>
      </c>
      <c r="U36" s="13">
        <f>COUNTIF(N36:O36,6)</f>
        <v>0</v>
      </c>
      <c r="V36" s="13">
        <f>COUNTIF(O36:P36,9)</f>
        <v>0</v>
      </c>
      <c r="W36" s="16">
        <f t="shared" si="33"/>
        <v>0</v>
      </c>
      <c r="X36" s="16">
        <f t="shared" si="34"/>
        <v>0</v>
      </c>
      <c r="Y36" s="11"/>
      <c r="Z36" s="11">
        <v>0</v>
      </c>
    </row>
    <row r="37" spans="1:26" x14ac:dyDescent="0.25">
      <c r="A37" s="109" t="s">
        <v>28</v>
      </c>
      <c r="B37" s="22" t="e">
        <f>$B$7</f>
        <v>#REF!</v>
      </c>
      <c r="C37" s="22" t="e">
        <f>$C$7</f>
        <v>#REF!</v>
      </c>
      <c r="D37" s="22" t="e">
        <f>$D27</f>
        <v>#REF!</v>
      </c>
      <c r="E37" s="22" t="e">
        <f>$E$7</f>
        <v>#REF!</v>
      </c>
      <c r="F37" s="22" t="e">
        <f>$F$7</f>
        <v>#REF!</v>
      </c>
      <c r="G37" s="22" t="e">
        <f>$G$7</f>
        <v>#REF!</v>
      </c>
      <c r="H37" s="22" t="e">
        <f>$H$7</f>
        <v>#REF!</v>
      </c>
      <c r="I37" s="13">
        <f t="shared" si="35"/>
        <v>0</v>
      </c>
      <c r="J37" s="13">
        <f t="shared" si="36"/>
        <v>0</v>
      </c>
      <c r="K37" s="13">
        <f t="shared" si="37"/>
        <v>0</v>
      </c>
      <c r="L37" s="13">
        <f t="shared" si="38"/>
        <v>0</v>
      </c>
      <c r="M37" s="13">
        <f t="shared" si="39"/>
        <v>0</v>
      </c>
      <c r="N37" s="13">
        <f t="shared" si="40"/>
        <v>0</v>
      </c>
      <c r="O37" s="13">
        <f t="shared" si="41"/>
        <v>0</v>
      </c>
      <c r="P37" s="13">
        <f>COUNTIF(I37:N37,8)</f>
        <v>0</v>
      </c>
      <c r="Q37" s="13">
        <f>COUNTIF(I37:N37,33)</f>
        <v>0</v>
      </c>
      <c r="R37" s="13">
        <f>COUNTIF(I37:N37,35)</f>
        <v>0</v>
      </c>
      <c r="S37" s="13">
        <f>COUNTIF(I37:N37,36)</f>
        <v>0</v>
      </c>
      <c r="T37" s="13">
        <f>COUNTIF(I37:N37,37)</f>
        <v>0</v>
      </c>
      <c r="U37" s="13">
        <f>COUNTIF(N37:O37,3)</f>
        <v>0</v>
      </c>
      <c r="V37" s="13">
        <f>COUNTIF(O37:P37,7)</f>
        <v>0</v>
      </c>
      <c r="W37" s="16">
        <f t="shared" si="33"/>
        <v>0</v>
      </c>
      <c r="X37" s="16">
        <f t="shared" si="34"/>
        <v>0</v>
      </c>
      <c r="Y37" s="11"/>
      <c r="Z37" s="11">
        <v>0</v>
      </c>
    </row>
    <row r="38" spans="1:26" x14ac:dyDescent="0.25">
      <c r="A38" s="109" t="s">
        <v>29</v>
      </c>
      <c r="B38" s="22" t="e">
        <f>$B$8</f>
        <v>#REF!</v>
      </c>
      <c r="C38" s="22" t="e">
        <f>$C$8</f>
        <v>#REF!</v>
      </c>
      <c r="D38" s="22" t="e">
        <f>$D$8</f>
        <v>#REF!</v>
      </c>
      <c r="E38" s="22" t="e">
        <f>$E$8</f>
        <v>#REF!</v>
      </c>
      <c r="F38" s="22" t="e">
        <f>$F$8</f>
        <v>#REF!</v>
      </c>
      <c r="G38" s="22" t="e">
        <f>$G$8</f>
        <v>#REF!</v>
      </c>
      <c r="H38" s="22" t="e">
        <f>$H$8</f>
        <v>#REF!</v>
      </c>
      <c r="I38" s="13">
        <v>0</v>
      </c>
      <c r="J38" s="13">
        <v>0</v>
      </c>
      <c r="K38" s="13">
        <v>0</v>
      </c>
      <c r="L38" s="13">
        <v>0</v>
      </c>
      <c r="M38" s="13">
        <v>0</v>
      </c>
      <c r="N38" s="13">
        <v>0</v>
      </c>
      <c r="O38" s="13">
        <v>0</v>
      </c>
      <c r="P38" s="13">
        <v>0</v>
      </c>
      <c r="Q38" s="13">
        <v>0</v>
      </c>
      <c r="R38" s="13">
        <v>0</v>
      </c>
      <c r="S38" s="13">
        <v>0</v>
      </c>
      <c r="T38" s="13">
        <v>0</v>
      </c>
      <c r="U38" s="13">
        <v>0</v>
      </c>
      <c r="V38" s="13">
        <v>0</v>
      </c>
      <c r="W38" s="16">
        <f t="shared" si="33"/>
        <v>0</v>
      </c>
      <c r="X38" s="16">
        <f t="shared" si="34"/>
        <v>0</v>
      </c>
      <c r="Y38" s="11"/>
      <c r="Z38" s="11">
        <v>0</v>
      </c>
    </row>
    <row r="39" spans="1:26" x14ac:dyDescent="0.25">
      <c r="A39" s="109" t="s">
        <v>30</v>
      </c>
      <c r="B39" s="22" t="e">
        <f>$B$9</f>
        <v>#REF!</v>
      </c>
      <c r="C39" s="22" t="e">
        <f>$C$9</f>
        <v>#REF!</v>
      </c>
      <c r="D39" s="22" t="e">
        <f>$D$9</f>
        <v>#REF!</v>
      </c>
      <c r="E39" s="22" t="e">
        <f>$E$9</f>
        <v>#REF!</v>
      </c>
      <c r="F39" s="22" t="e">
        <f>$F$9</f>
        <v>#REF!</v>
      </c>
      <c r="G39" s="22" t="e">
        <f>$G$9</f>
        <v>#REF!</v>
      </c>
      <c r="H39" s="22" t="e">
        <f>$H$9</f>
        <v>#REF!</v>
      </c>
      <c r="I39" s="13">
        <v>0</v>
      </c>
      <c r="J39" s="13">
        <v>0</v>
      </c>
      <c r="K39" s="13">
        <v>0</v>
      </c>
      <c r="L39" s="13">
        <v>0</v>
      </c>
      <c r="M39" s="13">
        <v>0</v>
      </c>
      <c r="N39" s="13">
        <v>0</v>
      </c>
      <c r="O39" s="13">
        <v>0</v>
      </c>
      <c r="P39" s="13">
        <v>0</v>
      </c>
      <c r="Q39" s="13">
        <v>0</v>
      </c>
      <c r="R39" s="13">
        <v>0</v>
      </c>
      <c r="S39" s="13">
        <v>0</v>
      </c>
      <c r="T39" s="13">
        <v>0</v>
      </c>
      <c r="U39" s="13">
        <v>0</v>
      </c>
      <c r="V39" s="13">
        <v>0</v>
      </c>
      <c r="W39" s="16">
        <f t="shared" si="33"/>
        <v>0</v>
      </c>
      <c r="X39" s="16">
        <f t="shared" si="34"/>
        <v>0</v>
      </c>
      <c r="Y39" s="11"/>
      <c r="Z39" s="11">
        <v>0</v>
      </c>
    </row>
    <row r="40" spans="1:26" ht="15.75" thickBot="1" x14ac:dyDescent="0.3">
      <c r="A40" s="110">
        <v>4</v>
      </c>
    </row>
    <row r="41" spans="1:26" ht="15.75" thickBot="1" x14ac:dyDescent="0.3">
      <c r="A41" s="108">
        <v>44590</v>
      </c>
      <c r="B41" s="361" t="s">
        <v>0</v>
      </c>
      <c r="C41" s="340"/>
      <c r="D41" s="340"/>
      <c r="E41" s="340"/>
      <c r="F41" s="340"/>
      <c r="G41" s="340"/>
      <c r="H41" s="346"/>
      <c r="I41" s="361" t="s">
        <v>1</v>
      </c>
      <c r="J41" s="340"/>
      <c r="K41" s="340"/>
      <c r="L41" s="340"/>
      <c r="M41" s="340"/>
      <c r="N41" s="340"/>
      <c r="O41" s="340"/>
      <c r="P41" s="361" t="s">
        <v>2</v>
      </c>
      <c r="Q41" s="340"/>
      <c r="R41" s="340"/>
      <c r="S41" s="340"/>
      <c r="T41" s="340"/>
      <c r="U41" s="340"/>
      <c r="V41" s="362"/>
      <c r="W41" s="1" t="s">
        <v>9</v>
      </c>
      <c r="X41" s="2" t="s">
        <v>3</v>
      </c>
      <c r="Y41" s="11"/>
      <c r="Z41" s="11" t="s">
        <v>5</v>
      </c>
    </row>
    <row r="42" spans="1:26" x14ac:dyDescent="0.25">
      <c r="A42" s="109" t="s">
        <v>23</v>
      </c>
      <c r="B42" s="22" t="e">
        <f>$B$2</f>
        <v>#REF!</v>
      </c>
      <c r="C42" s="22" t="e">
        <f>$C$2</f>
        <v>#REF!</v>
      </c>
      <c r="D42" s="22" t="e">
        <f>$D$2</f>
        <v>#REF!</v>
      </c>
      <c r="E42" s="22" t="e">
        <f>$E$2</f>
        <v>#REF!</v>
      </c>
      <c r="F42" s="22" t="e">
        <f>$F$2</f>
        <v>#REF!</v>
      </c>
      <c r="G42" s="22" t="e">
        <f>$G32</f>
        <v>#REF!</v>
      </c>
      <c r="H42" s="22" t="e">
        <f>$H$2</f>
        <v>#REF!</v>
      </c>
      <c r="I42" s="19"/>
      <c r="J42" s="19"/>
      <c r="K42" s="19"/>
      <c r="L42" s="19"/>
      <c r="M42" s="19"/>
      <c r="N42" s="19"/>
      <c r="O42" s="19"/>
      <c r="P42" s="13">
        <f>COUNTIF(I42:N42,3)</f>
        <v>0</v>
      </c>
      <c r="Q42" s="13">
        <f>COUNTIF(I42:N42,6)</f>
        <v>0</v>
      </c>
      <c r="R42" s="13">
        <f>COUNTIF(I42:N42,15)</f>
        <v>0</v>
      </c>
      <c r="S42" s="13">
        <f>COUNTIF(I42:N42,20)</f>
        <v>0</v>
      </c>
      <c r="T42" s="13">
        <f>COUNTIF(I42:N42,22)</f>
        <v>0</v>
      </c>
      <c r="U42" s="13">
        <f>COUNTIF(N42:O42,4)</f>
        <v>0</v>
      </c>
      <c r="V42" s="13">
        <f>COUNTIF(O42:P42,8)</f>
        <v>0</v>
      </c>
      <c r="W42" s="16">
        <f>SUMIF(P42:T42,1)</f>
        <v>0</v>
      </c>
      <c r="X42" s="16">
        <f>SUMIF(U42:V42,1)</f>
        <v>0</v>
      </c>
      <c r="Y42" s="11"/>
      <c r="Z42" s="11">
        <v>0</v>
      </c>
    </row>
    <row r="43" spans="1:26" x14ac:dyDescent="0.25">
      <c r="A43" s="109" t="s">
        <v>24</v>
      </c>
      <c r="B43" s="22" t="e">
        <f>$B$3</f>
        <v>#REF!</v>
      </c>
      <c r="C43" s="22" t="e">
        <f>$C$3</f>
        <v>#REF!</v>
      </c>
      <c r="D43" s="22" t="e">
        <f>$D33</f>
        <v>#REF!</v>
      </c>
      <c r="E43" s="22" t="e">
        <f>$E$3</f>
        <v>#REF!</v>
      </c>
      <c r="F43" s="22" t="e">
        <f>$F$3</f>
        <v>#REF!</v>
      </c>
      <c r="G43" s="22" t="e">
        <f>$G$3</f>
        <v>#REF!</v>
      </c>
      <c r="H43" s="22" t="e">
        <f>$H$3</f>
        <v>#REF!</v>
      </c>
      <c r="I43" s="13">
        <f>$I$42</f>
        <v>0</v>
      </c>
      <c r="J43" s="13">
        <f>$J$42</f>
        <v>0</v>
      </c>
      <c r="K43" s="13">
        <f>$K$42</f>
        <v>0</v>
      </c>
      <c r="L43" s="13">
        <f>$L$42</f>
        <v>0</v>
      </c>
      <c r="M43" s="13">
        <f>$M$42</f>
        <v>0</v>
      </c>
      <c r="N43" s="13">
        <f>$N$42</f>
        <v>0</v>
      </c>
      <c r="O43" s="13">
        <f>$O$42</f>
        <v>0</v>
      </c>
      <c r="P43" s="13">
        <f>COUNTIF(I43:N43,15)</f>
        <v>0</v>
      </c>
      <c r="Q43" s="13">
        <f>COUNTIF(I43:N43,17)</f>
        <v>0</v>
      </c>
      <c r="R43" s="13">
        <f>COUNTIF(I43:N43,27)</f>
        <v>0</v>
      </c>
      <c r="S43" s="13">
        <f>COUNTIF(I43:N43,33)</f>
        <v>0</v>
      </c>
      <c r="T43" s="13">
        <f>COUNTIF(I43:N43,50)</f>
        <v>0</v>
      </c>
      <c r="U43" s="13">
        <f>COUNTIF(N43:O43,1)</f>
        <v>0</v>
      </c>
      <c r="V43" s="13">
        <f>COUNTIF(O43:P43,2)</f>
        <v>0</v>
      </c>
      <c r="W43" s="16">
        <f t="shared" ref="W43:W49" si="44">SUMIF(P43:T43,1)</f>
        <v>0</v>
      </c>
      <c r="X43" s="16">
        <f t="shared" ref="X43:X49" si="45">SUMIF(U43:V43,1)</f>
        <v>0</v>
      </c>
      <c r="Y43" s="11"/>
      <c r="Z43" s="11">
        <v>0</v>
      </c>
    </row>
    <row r="44" spans="1:26" x14ac:dyDescent="0.25">
      <c r="A44" s="109" t="s">
        <v>25</v>
      </c>
      <c r="B44" s="22" t="e">
        <f>$B$4</f>
        <v>#REF!</v>
      </c>
      <c r="C44" s="22" t="e">
        <f>$C$4</f>
        <v>#REF!</v>
      </c>
      <c r="D44" s="22" t="e">
        <f>$D34</f>
        <v>#REF!</v>
      </c>
      <c r="E44" s="22" t="e">
        <f>$E$4</f>
        <v>#REF!</v>
      </c>
      <c r="F44" s="22" t="e">
        <f>$F$4</f>
        <v>#REF!</v>
      </c>
      <c r="G44" s="22" t="e">
        <f>$G$4</f>
        <v>#REF!</v>
      </c>
      <c r="H44" s="22" t="e">
        <f>$H$4</f>
        <v>#REF!</v>
      </c>
      <c r="I44" s="13">
        <f t="shared" ref="I44:I47" si="46">$I$42</f>
        <v>0</v>
      </c>
      <c r="J44" s="13">
        <f t="shared" ref="J44:J47" si="47">$J$42</f>
        <v>0</v>
      </c>
      <c r="K44" s="13">
        <f t="shared" ref="K44:K47" si="48">$K$42</f>
        <v>0</v>
      </c>
      <c r="L44" s="13">
        <f t="shared" ref="L44:L47" si="49">$L$42</f>
        <v>0</v>
      </c>
      <c r="M44" s="13">
        <f t="shared" ref="M44:M47" si="50">$M$42</f>
        <v>0</v>
      </c>
      <c r="N44" s="13">
        <f t="shared" ref="N44:N47" si="51">$N$42</f>
        <v>0</v>
      </c>
      <c r="O44" s="13">
        <f t="shared" ref="O44:O47" si="52">$O$42</f>
        <v>0</v>
      </c>
      <c r="P44" s="13">
        <f>COUNTIF(I44:N44,7)</f>
        <v>0</v>
      </c>
      <c r="Q44" s="13">
        <f t="shared" ref="Q44" si="53">COUNTIF(I44:N44,8)</f>
        <v>0</v>
      </c>
      <c r="R44" s="13">
        <f>COUNTIF(I44:N44,28)</f>
        <v>0</v>
      </c>
      <c r="S44" s="13">
        <f>COUNTIF(I44:N44,34)</f>
        <v>0</v>
      </c>
      <c r="T44" s="13">
        <f>COUNTIF(I44:N44,39)</f>
        <v>0</v>
      </c>
      <c r="U44" s="13">
        <f t="shared" ref="U44:U45" si="54">COUNTIF(N44:O44,4)</f>
        <v>0</v>
      </c>
      <c r="V44" s="13">
        <f>COUNTIF(O44:P44,10)</f>
        <v>0</v>
      </c>
      <c r="W44" s="16">
        <f t="shared" si="44"/>
        <v>0</v>
      </c>
      <c r="X44" s="16">
        <f t="shared" si="45"/>
        <v>0</v>
      </c>
      <c r="Y44" s="11"/>
      <c r="Z44" s="11">
        <v>0</v>
      </c>
    </row>
    <row r="45" spans="1:26" x14ac:dyDescent="0.25">
      <c r="A45" s="109" t="s">
        <v>26</v>
      </c>
      <c r="B45" s="22" t="e">
        <f>$B$5</f>
        <v>#REF!</v>
      </c>
      <c r="C45" s="22" t="e">
        <f>$C$5</f>
        <v>#REF!</v>
      </c>
      <c r="D45" s="22" t="e">
        <f>$D$5</f>
        <v>#REF!</v>
      </c>
      <c r="E45" s="22" t="e">
        <f>$E35</f>
        <v>#REF!</v>
      </c>
      <c r="F45" s="22" t="e">
        <f>$F$5</f>
        <v>#REF!</v>
      </c>
      <c r="G45" s="22" t="e">
        <f>$G$5</f>
        <v>#REF!</v>
      </c>
      <c r="H45" s="22" t="e">
        <f>$H$5</f>
        <v>#REF!</v>
      </c>
      <c r="I45" s="13">
        <f t="shared" si="46"/>
        <v>0</v>
      </c>
      <c r="J45" s="13">
        <f t="shared" si="47"/>
        <v>0</v>
      </c>
      <c r="K45" s="13">
        <f t="shared" si="48"/>
        <v>0</v>
      </c>
      <c r="L45" s="13">
        <f t="shared" si="49"/>
        <v>0</v>
      </c>
      <c r="M45" s="13">
        <f t="shared" si="50"/>
        <v>0</v>
      </c>
      <c r="N45" s="13">
        <f t="shared" si="51"/>
        <v>0</v>
      </c>
      <c r="O45" s="13">
        <f t="shared" si="52"/>
        <v>0</v>
      </c>
      <c r="P45" s="13">
        <f>COUNTIF(I45:N45,1)</f>
        <v>0</v>
      </c>
      <c r="Q45" s="13">
        <f>COUNTIF(I45:N45,6)</f>
        <v>0</v>
      </c>
      <c r="R45" s="13">
        <f>COUNTIF(I45:N45,19)</f>
        <v>0</v>
      </c>
      <c r="S45" s="13">
        <f>COUNTIF(I45:N45,38)</f>
        <v>0</v>
      </c>
      <c r="T45" s="13">
        <f>COUNTIF(I45:N45,40)</f>
        <v>0</v>
      </c>
      <c r="U45" s="13">
        <f t="shared" si="54"/>
        <v>0</v>
      </c>
      <c r="V45" s="13">
        <f>COUNTIF(O45:P45,5)</f>
        <v>0</v>
      </c>
      <c r="W45" s="16">
        <f t="shared" si="44"/>
        <v>0</v>
      </c>
      <c r="X45" s="16">
        <f t="shared" si="45"/>
        <v>0</v>
      </c>
      <c r="Y45" s="11"/>
      <c r="Z45" s="11">
        <v>0</v>
      </c>
    </row>
    <row r="46" spans="1:26" x14ac:dyDescent="0.25">
      <c r="A46" s="109" t="s">
        <v>27</v>
      </c>
      <c r="B46" s="22" t="e">
        <f>$B$6</f>
        <v>#REF!</v>
      </c>
      <c r="C46" s="22" t="e">
        <f>$C$6</f>
        <v>#REF!</v>
      </c>
      <c r="D46" s="22" t="e">
        <f>$D$6</f>
        <v>#REF!</v>
      </c>
      <c r="E46" s="22" t="e">
        <f>$E$6</f>
        <v>#REF!</v>
      </c>
      <c r="F46" s="22" t="e">
        <f>$F$6</f>
        <v>#REF!</v>
      </c>
      <c r="G46" s="22" t="e">
        <f>$G$6</f>
        <v>#REF!</v>
      </c>
      <c r="H46" s="22" t="e">
        <f>$H$6</f>
        <v>#REF!</v>
      </c>
      <c r="I46" s="13">
        <f t="shared" si="46"/>
        <v>0</v>
      </c>
      <c r="J46" s="13">
        <f t="shared" si="47"/>
        <v>0</v>
      </c>
      <c r="K46" s="13">
        <f t="shared" si="48"/>
        <v>0</v>
      </c>
      <c r="L46" s="13">
        <f t="shared" si="49"/>
        <v>0</v>
      </c>
      <c r="M46" s="13">
        <f t="shared" si="50"/>
        <v>0</v>
      </c>
      <c r="N46" s="13">
        <f t="shared" si="51"/>
        <v>0</v>
      </c>
      <c r="O46" s="13">
        <f t="shared" si="52"/>
        <v>0</v>
      </c>
      <c r="P46" s="13">
        <f>COUNTIF(I46:N46,10)</f>
        <v>0</v>
      </c>
      <c r="Q46" s="13">
        <f>COUNTIF(I46:N46,25)</f>
        <v>0</v>
      </c>
      <c r="R46" s="13">
        <f>COUNTIF(I46:N46,26)</f>
        <v>0</v>
      </c>
      <c r="S46" s="13">
        <f>COUNTIF(I46:N46,29)</f>
        <v>0</v>
      </c>
      <c r="T46" s="13">
        <f>COUNTIF(I46:N46,35)</f>
        <v>0</v>
      </c>
      <c r="U46" s="13">
        <f>COUNTIF(N46:O46,6)</f>
        <v>0</v>
      </c>
      <c r="V46" s="13">
        <f>COUNTIF(O46:P46,9)</f>
        <v>0</v>
      </c>
      <c r="W46" s="16">
        <f t="shared" si="44"/>
        <v>0</v>
      </c>
      <c r="X46" s="16">
        <f t="shared" si="45"/>
        <v>0</v>
      </c>
      <c r="Y46" s="11"/>
      <c r="Z46" s="11">
        <v>0</v>
      </c>
    </row>
    <row r="47" spans="1:26" x14ac:dyDescent="0.25">
      <c r="A47" s="109" t="s">
        <v>28</v>
      </c>
      <c r="B47" s="22" t="e">
        <f>$B$7</f>
        <v>#REF!</v>
      </c>
      <c r="C47" s="22" t="e">
        <f>$C$7</f>
        <v>#REF!</v>
      </c>
      <c r="D47" s="22" t="e">
        <f>$D37</f>
        <v>#REF!</v>
      </c>
      <c r="E47" s="22" t="e">
        <f>$E$7</f>
        <v>#REF!</v>
      </c>
      <c r="F47" s="22" t="e">
        <f>$F$7</f>
        <v>#REF!</v>
      </c>
      <c r="G47" s="22" t="e">
        <f>$G$7</f>
        <v>#REF!</v>
      </c>
      <c r="H47" s="22" t="e">
        <f>$H$7</f>
        <v>#REF!</v>
      </c>
      <c r="I47" s="13">
        <f t="shared" si="46"/>
        <v>0</v>
      </c>
      <c r="J47" s="13">
        <f t="shared" si="47"/>
        <v>0</v>
      </c>
      <c r="K47" s="13">
        <f t="shared" si="48"/>
        <v>0</v>
      </c>
      <c r="L47" s="13">
        <f t="shared" si="49"/>
        <v>0</v>
      </c>
      <c r="M47" s="13">
        <f t="shared" si="50"/>
        <v>0</v>
      </c>
      <c r="N47" s="13">
        <f t="shared" si="51"/>
        <v>0</v>
      </c>
      <c r="O47" s="13">
        <f t="shared" si="52"/>
        <v>0</v>
      </c>
      <c r="P47" s="13">
        <f>COUNTIF(I47:N47,8)</f>
        <v>0</v>
      </c>
      <c r="Q47" s="13">
        <f>COUNTIF(I47:N47,33)</f>
        <v>0</v>
      </c>
      <c r="R47" s="13">
        <f>COUNTIF(I47:N47,35)</f>
        <v>0</v>
      </c>
      <c r="S47" s="13">
        <f>COUNTIF(I47:N47,36)</f>
        <v>0</v>
      </c>
      <c r="T47" s="13">
        <f>COUNTIF(I47:N47,37)</f>
        <v>0</v>
      </c>
      <c r="U47" s="13">
        <f>COUNTIF(N47:O47,3)</f>
        <v>0</v>
      </c>
      <c r="V47" s="13">
        <f>COUNTIF(O47:P47,7)</f>
        <v>0</v>
      </c>
      <c r="W47" s="16">
        <f t="shared" si="44"/>
        <v>0</v>
      </c>
      <c r="X47" s="16">
        <f t="shared" si="45"/>
        <v>0</v>
      </c>
      <c r="Y47" s="11"/>
      <c r="Z47" s="11">
        <v>0</v>
      </c>
    </row>
    <row r="48" spans="1:26" x14ac:dyDescent="0.25">
      <c r="A48" s="109" t="s">
        <v>29</v>
      </c>
      <c r="B48" s="22" t="e">
        <f>$B$8</f>
        <v>#REF!</v>
      </c>
      <c r="C48" s="22" t="e">
        <f>$C$8</f>
        <v>#REF!</v>
      </c>
      <c r="D48" s="22" t="e">
        <f>$D$8</f>
        <v>#REF!</v>
      </c>
      <c r="E48" s="22" t="e">
        <f>$E$8</f>
        <v>#REF!</v>
      </c>
      <c r="F48" s="22" t="e">
        <f>$F$8</f>
        <v>#REF!</v>
      </c>
      <c r="G48" s="22" t="e">
        <f>$G$8</f>
        <v>#REF!</v>
      </c>
      <c r="H48" s="22" t="e">
        <f>$H$8</f>
        <v>#REF!</v>
      </c>
      <c r="I48" s="13">
        <v>0</v>
      </c>
      <c r="J48" s="13">
        <v>0</v>
      </c>
      <c r="K48" s="13">
        <v>0</v>
      </c>
      <c r="L48" s="13">
        <v>0</v>
      </c>
      <c r="M48" s="13">
        <v>0</v>
      </c>
      <c r="N48" s="13">
        <v>0</v>
      </c>
      <c r="O48" s="13">
        <v>0</v>
      </c>
      <c r="P48" s="13">
        <v>0</v>
      </c>
      <c r="Q48" s="13">
        <v>0</v>
      </c>
      <c r="R48" s="13">
        <v>0</v>
      </c>
      <c r="S48" s="13">
        <v>0</v>
      </c>
      <c r="T48" s="13">
        <v>0</v>
      </c>
      <c r="U48" s="13">
        <v>0</v>
      </c>
      <c r="V48" s="13">
        <v>0</v>
      </c>
      <c r="W48" s="16">
        <f t="shared" si="44"/>
        <v>0</v>
      </c>
      <c r="X48" s="16">
        <f t="shared" si="45"/>
        <v>0</v>
      </c>
      <c r="Y48" s="11"/>
      <c r="Z48" s="11">
        <v>0</v>
      </c>
    </row>
    <row r="49" spans="1:26" x14ac:dyDescent="0.25">
      <c r="A49" s="109" t="s">
        <v>30</v>
      </c>
      <c r="B49" s="22" t="e">
        <f>$B$9</f>
        <v>#REF!</v>
      </c>
      <c r="C49" s="22" t="e">
        <f>$C$9</f>
        <v>#REF!</v>
      </c>
      <c r="D49" s="22" t="e">
        <f>$D$9</f>
        <v>#REF!</v>
      </c>
      <c r="E49" s="22" t="e">
        <f>$E$9</f>
        <v>#REF!</v>
      </c>
      <c r="F49" s="22" t="e">
        <f>$F$9</f>
        <v>#REF!</v>
      </c>
      <c r="G49" s="22" t="e">
        <f>$G$9</f>
        <v>#REF!</v>
      </c>
      <c r="H49" s="22" t="e">
        <f>$H$9</f>
        <v>#REF!</v>
      </c>
      <c r="I49" s="13">
        <v>0</v>
      </c>
      <c r="J49" s="13">
        <v>0</v>
      </c>
      <c r="K49" s="13">
        <v>0</v>
      </c>
      <c r="L49" s="13">
        <v>0</v>
      </c>
      <c r="M49" s="13">
        <v>0</v>
      </c>
      <c r="N49" s="13">
        <v>0</v>
      </c>
      <c r="O49" s="13">
        <v>0</v>
      </c>
      <c r="P49" s="13">
        <v>0</v>
      </c>
      <c r="Q49" s="13">
        <v>0</v>
      </c>
      <c r="R49" s="13">
        <v>0</v>
      </c>
      <c r="S49" s="13">
        <v>0</v>
      </c>
      <c r="T49" s="13">
        <v>0</v>
      </c>
      <c r="U49" s="13">
        <v>0</v>
      </c>
      <c r="V49" s="13">
        <v>0</v>
      </c>
      <c r="W49" s="16">
        <f t="shared" si="44"/>
        <v>0</v>
      </c>
      <c r="X49" s="16">
        <f t="shared" si="45"/>
        <v>0</v>
      </c>
      <c r="Y49" s="11"/>
      <c r="Z49" s="11">
        <v>0</v>
      </c>
    </row>
    <row r="50" spans="1:26" ht="15.75" thickBot="1" x14ac:dyDescent="0.3">
      <c r="A50" s="110">
        <v>5</v>
      </c>
    </row>
    <row r="51" spans="1:26" ht="15.75" thickBot="1" x14ac:dyDescent="0.3">
      <c r="A51" s="108">
        <v>44597</v>
      </c>
      <c r="B51" s="361" t="s">
        <v>0</v>
      </c>
      <c r="C51" s="340"/>
      <c r="D51" s="340"/>
      <c r="E51" s="340"/>
      <c r="F51" s="340"/>
      <c r="G51" s="340"/>
      <c r="H51" s="346"/>
      <c r="I51" s="361" t="s">
        <v>1</v>
      </c>
      <c r="J51" s="340"/>
      <c r="K51" s="340"/>
      <c r="L51" s="340"/>
      <c r="M51" s="340"/>
      <c r="N51" s="340"/>
      <c r="O51" s="340"/>
      <c r="P51" s="361" t="s">
        <v>2</v>
      </c>
      <c r="Q51" s="340"/>
      <c r="R51" s="340"/>
      <c r="S51" s="340"/>
      <c r="T51" s="340"/>
      <c r="U51" s="340"/>
      <c r="V51" s="340"/>
      <c r="W51" s="1" t="s">
        <v>9</v>
      </c>
      <c r="X51" s="2" t="s">
        <v>3</v>
      </c>
      <c r="Y51" s="11"/>
      <c r="Z51" s="11" t="s">
        <v>5</v>
      </c>
    </row>
    <row r="52" spans="1:26" x14ac:dyDescent="0.25">
      <c r="A52" s="109" t="s">
        <v>23</v>
      </c>
      <c r="B52" s="22" t="e">
        <f>$B$2</f>
        <v>#REF!</v>
      </c>
      <c r="C52" s="22" t="e">
        <f>$C$2</f>
        <v>#REF!</v>
      </c>
      <c r="D52" s="22" t="e">
        <f>$D$2</f>
        <v>#REF!</v>
      </c>
      <c r="E52" s="22" t="e">
        <f>$E$2</f>
        <v>#REF!</v>
      </c>
      <c r="F52" s="22" t="e">
        <f>$F$2</f>
        <v>#REF!</v>
      </c>
      <c r="G52" s="22" t="e">
        <f>$G42</f>
        <v>#REF!</v>
      </c>
      <c r="H52" s="22" t="e">
        <f>$H$2</f>
        <v>#REF!</v>
      </c>
      <c r="I52" s="19"/>
      <c r="J52" s="19"/>
      <c r="K52" s="19"/>
      <c r="L52" s="19"/>
      <c r="M52" s="19"/>
      <c r="N52" s="19"/>
      <c r="O52" s="19"/>
      <c r="P52" s="13">
        <f>COUNTIF(I52:N52,3)</f>
        <v>0</v>
      </c>
      <c r="Q52" s="13">
        <f>COUNTIF(I52:N52,6)</f>
        <v>0</v>
      </c>
      <c r="R52" s="13">
        <f>COUNTIF(I52:N52,15)</f>
        <v>0</v>
      </c>
      <c r="S52" s="13">
        <f>COUNTIF(I52:N52,20)</f>
        <v>0</v>
      </c>
      <c r="T52" s="13">
        <f>COUNTIF(I52:N52,22)</f>
        <v>0</v>
      </c>
      <c r="U52" s="13">
        <f>COUNTIF(N52:O52,4)</f>
        <v>0</v>
      </c>
      <c r="V52" s="13">
        <f>COUNTIF(O52:P52,8)</f>
        <v>0</v>
      </c>
      <c r="W52" s="16">
        <f>SUMIF(P52:T52,1)</f>
        <v>0</v>
      </c>
      <c r="X52" s="16">
        <f>SUMIF(U52:V52,1)</f>
        <v>0</v>
      </c>
      <c r="Y52" s="11"/>
      <c r="Z52" s="11">
        <v>0</v>
      </c>
    </row>
    <row r="53" spans="1:26" x14ac:dyDescent="0.25">
      <c r="A53" s="109" t="s">
        <v>24</v>
      </c>
      <c r="B53" s="22" t="e">
        <f>$B$3</f>
        <v>#REF!</v>
      </c>
      <c r="C53" s="22" t="e">
        <f>$C$3</f>
        <v>#REF!</v>
      </c>
      <c r="D53" s="22" t="e">
        <f>$D43</f>
        <v>#REF!</v>
      </c>
      <c r="E53" s="22" t="e">
        <f>$E$3</f>
        <v>#REF!</v>
      </c>
      <c r="F53" s="22" t="e">
        <f>$F$3</f>
        <v>#REF!</v>
      </c>
      <c r="G53" s="22" t="e">
        <f>$G$3</f>
        <v>#REF!</v>
      </c>
      <c r="H53" s="22" t="e">
        <f>$H$3</f>
        <v>#REF!</v>
      </c>
      <c r="I53" s="13">
        <f>$I$52</f>
        <v>0</v>
      </c>
      <c r="J53" s="13">
        <f>$J$52</f>
        <v>0</v>
      </c>
      <c r="K53" s="13">
        <f>$K$52</f>
        <v>0</v>
      </c>
      <c r="L53" s="13">
        <f>$L$52</f>
        <v>0</v>
      </c>
      <c r="M53" s="13">
        <f>$M$52</f>
        <v>0</v>
      </c>
      <c r="N53" s="13">
        <f>$N$52</f>
        <v>0</v>
      </c>
      <c r="O53" s="13">
        <f>$O$52</f>
        <v>0</v>
      </c>
      <c r="P53" s="13">
        <f>COUNTIF(I53:N53,15)</f>
        <v>0</v>
      </c>
      <c r="Q53" s="13">
        <f>COUNTIF(I53:N53,17)</f>
        <v>0</v>
      </c>
      <c r="R53" s="13">
        <f>COUNTIF(I53:N53,27)</f>
        <v>0</v>
      </c>
      <c r="S53" s="13">
        <f>COUNTIF(I53:N53,33)</f>
        <v>0</v>
      </c>
      <c r="T53" s="13">
        <f>COUNTIF(I53:N53,50)</f>
        <v>0</v>
      </c>
      <c r="U53" s="13">
        <f>COUNTIF(N53:O53,1)</f>
        <v>0</v>
      </c>
      <c r="V53" s="13">
        <f>COUNTIF(O53:P53,2)</f>
        <v>0</v>
      </c>
      <c r="W53" s="16">
        <f t="shared" ref="W53:W59" si="55">SUMIF(P53:T53,1)</f>
        <v>0</v>
      </c>
      <c r="X53" s="16">
        <f t="shared" ref="X53:X59" si="56">SUMIF(U53:V53,1)</f>
        <v>0</v>
      </c>
      <c r="Y53" s="11"/>
      <c r="Z53" s="11">
        <v>0</v>
      </c>
    </row>
    <row r="54" spans="1:26" x14ac:dyDescent="0.25">
      <c r="A54" s="109" t="s">
        <v>25</v>
      </c>
      <c r="B54" s="22" t="e">
        <f>$B$4</f>
        <v>#REF!</v>
      </c>
      <c r="C54" s="22" t="e">
        <f>$C$4</f>
        <v>#REF!</v>
      </c>
      <c r="D54" s="22" t="e">
        <f>$D44</f>
        <v>#REF!</v>
      </c>
      <c r="E54" s="22" t="e">
        <f>$E$4</f>
        <v>#REF!</v>
      </c>
      <c r="F54" s="22" t="e">
        <f>$F$4</f>
        <v>#REF!</v>
      </c>
      <c r="G54" s="22" t="e">
        <f>$G$4</f>
        <v>#REF!</v>
      </c>
      <c r="H54" s="22" t="e">
        <f>$H$4</f>
        <v>#REF!</v>
      </c>
      <c r="I54" s="13">
        <f t="shared" ref="I54:I57" si="57">$I$52</f>
        <v>0</v>
      </c>
      <c r="J54" s="13">
        <f t="shared" ref="J54:J57" si="58">$J$52</f>
        <v>0</v>
      </c>
      <c r="K54" s="13">
        <f t="shared" ref="K54:K57" si="59">$K$52</f>
        <v>0</v>
      </c>
      <c r="L54" s="13">
        <f t="shared" ref="L54:L57" si="60">$L$52</f>
        <v>0</v>
      </c>
      <c r="M54" s="13">
        <f t="shared" ref="M54:M57" si="61">$M$52</f>
        <v>0</v>
      </c>
      <c r="N54" s="13">
        <f t="shared" ref="N54:N57" si="62">$N$52</f>
        <v>0</v>
      </c>
      <c r="O54" s="13">
        <f t="shared" ref="O54:O57" si="63">$O$52</f>
        <v>0</v>
      </c>
      <c r="P54" s="13">
        <f>COUNTIF(I54:N54,7)</f>
        <v>0</v>
      </c>
      <c r="Q54" s="13">
        <f t="shared" ref="Q54" si="64">COUNTIF(I54:N54,8)</f>
        <v>0</v>
      </c>
      <c r="R54" s="13">
        <f>COUNTIF(I54:N54,28)</f>
        <v>0</v>
      </c>
      <c r="S54" s="13">
        <f>COUNTIF(I54:N54,34)</f>
        <v>0</v>
      </c>
      <c r="T54" s="13">
        <f>COUNTIF(I54:N54,39)</f>
        <v>0</v>
      </c>
      <c r="U54" s="13">
        <f t="shared" ref="U54:U55" si="65">COUNTIF(N54:O54,4)</f>
        <v>0</v>
      </c>
      <c r="V54" s="13">
        <f>COUNTIF(O54:P54,10)</f>
        <v>0</v>
      </c>
      <c r="W54" s="16">
        <f t="shared" si="55"/>
        <v>0</v>
      </c>
      <c r="X54" s="16">
        <f t="shared" si="56"/>
        <v>0</v>
      </c>
      <c r="Y54" s="11"/>
      <c r="Z54" s="11">
        <v>0</v>
      </c>
    </row>
    <row r="55" spans="1:26" x14ac:dyDescent="0.25">
      <c r="A55" s="109" t="s">
        <v>26</v>
      </c>
      <c r="B55" s="22" t="e">
        <f>$B$5</f>
        <v>#REF!</v>
      </c>
      <c r="C55" s="22" t="e">
        <f>$C$5</f>
        <v>#REF!</v>
      </c>
      <c r="D55" s="22" t="e">
        <f>$D$5</f>
        <v>#REF!</v>
      </c>
      <c r="E55" s="22" t="e">
        <f>$E45</f>
        <v>#REF!</v>
      </c>
      <c r="F55" s="22" t="e">
        <f>$F$5</f>
        <v>#REF!</v>
      </c>
      <c r="G55" s="22" t="e">
        <f>$G$5</f>
        <v>#REF!</v>
      </c>
      <c r="H55" s="22" t="e">
        <f>$H$5</f>
        <v>#REF!</v>
      </c>
      <c r="I55" s="13">
        <f t="shared" si="57"/>
        <v>0</v>
      </c>
      <c r="J55" s="13">
        <f t="shared" si="58"/>
        <v>0</v>
      </c>
      <c r="K55" s="13">
        <f t="shared" si="59"/>
        <v>0</v>
      </c>
      <c r="L55" s="13">
        <f t="shared" si="60"/>
        <v>0</v>
      </c>
      <c r="M55" s="13">
        <f t="shared" si="61"/>
        <v>0</v>
      </c>
      <c r="N55" s="13">
        <f t="shared" si="62"/>
        <v>0</v>
      </c>
      <c r="O55" s="13">
        <f t="shared" si="63"/>
        <v>0</v>
      </c>
      <c r="P55" s="13">
        <f>COUNTIF(I55:N55,1)</f>
        <v>0</v>
      </c>
      <c r="Q55" s="13">
        <f>COUNTIF(I55:N55,6)</f>
        <v>0</v>
      </c>
      <c r="R55" s="13">
        <f>COUNTIF(I55:N55,19)</f>
        <v>0</v>
      </c>
      <c r="S55" s="13">
        <f>COUNTIF(I55:N55,38)</f>
        <v>0</v>
      </c>
      <c r="T55" s="13">
        <f>COUNTIF(I55:N55,40)</f>
        <v>0</v>
      </c>
      <c r="U55" s="13">
        <f t="shared" si="65"/>
        <v>0</v>
      </c>
      <c r="V55" s="13">
        <f>COUNTIF(O55:P55,5)</f>
        <v>0</v>
      </c>
      <c r="W55" s="16">
        <f t="shared" si="55"/>
        <v>0</v>
      </c>
      <c r="X55" s="16">
        <f t="shared" si="56"/>
        <v>0</v>
      </c>
      <c r="Y55" s="11"/>
      <c r="Z55" s="11">
        <v>0</v>
      </c>
    </row>
    <row r="56" spans="1:26" x14ac:dyDescent="0.25">
      <c r="A56" s="109" t="s">
        <v>27</v>
      </c>
      <c r="B56" s="22" t="e">
        <f>$B$6</f>
        <v>#REF!</v>
      </c>
      <c r="C56" s="22" t="e">
        <f>$C$6</f>
        <v>#REF!</v>
      </c>
      <c r="D56" s="22" t="e">
        <f>$D$6</f>
        <v>#REF!</v>
      </c>
      <c r="E56" s="22" t="e">
        <f>$E$6</f>
        <v>#REF!</v>
      </c>
      <c r="F56" s="22" t="e">
        <f>$F$6</f>
        <v>#REF!</v>
      </c>
      <c r="G56" s="22" t="e">
        <f>$G$6</f>
        <v>#REF!</v>
      </c>
      <c r="H56" s="22" t="e">
        <f>$H$6</f>
        <v>#REF!</v>
      </c>
      <c r="I56" s="13">
        <f t="shared" si="57"/>
        <v>0</v>
      </c>
      <c r="J56" s="13">
        <f t="shared" si="58"/>
        <v>0</v>
      </c>
      <c r="K56" s="13">
        <f t="shared" si="59"/>
        <v>0</v>
      </c>
      <c r="L56" s="13">
        <f t="shared" si="60"/>
        <v>0</v>
      </c>
      <c r="M56" s="13">
        <f t="shared" si="61"/>
        <v>0</v>
      </c>
      <c r="N56" s="13">
        <f t="shared" si="62"/>
        <v>0</v>
      </c>
      <c r="O56" s="13">
        <f t="shared" si="63"/>
        <v>0</v>
      </c>
      <c r="P56" s="13">
        <f>COUNTIF(I56:N56,10)</f>
        <v>0</v>
      </c>
      <c r="Q56" s="13">
        <f>COUNTIF(I56:N56,25)</f>
        <v>0</v>
      </c>
      <c r="R56" s="13">
        <f>COUNTIF(I56:N56,26)</f>
        <v>0</v>
      </c>
      <c r="S56" s="13">
        <f>COUNTIF(I56:N56,29)</f>
        <v>0</v>
      </c>
      <c r="T56" s="13">
        <f>COUNTIF(I56:N56,35)</f>
        <v>0</v>
      </c>
      <c r="U56" s="13">
        <f>COUNTIF(N56:O56,6)</f>
        <v>0</v>
      </c>
      <c r="V56" s="13">
        <f>COUNTIF(O56:P56,9)</f>
        <v>0</v>
      </c>
      <c r="W56" s="16">
        <f t="shared" si="55"/>
        <v>0</v>
      </c>
      <c r="X56" s="16">
        <f t="shared" si="56"/>
        <v>0</v>
      </c>
      <c r="Y56" s="11"/>
      <c r="Z56" s="11">
        <v>0</v>
      </c>
    </row>
    <row r="57" spans="1:26" x14ac:dyDescent="0.25">
      <c r="A57" s="109" t="s">
        <v>28</v>
      </c>
      <c r="B57" s="22" t="e">
        <f>$B$7</f>
        <v>#REF!</v>
      </c>
      <c r="C57" s="22" t="e">
        <f>$C$7</f>
        <v>#REF!</v>
      </c>
      <c r="D57" s="22" t="e">
        <f>$D47</f>
        <v>#REF!</v>
      </c>
      <c r="E57" s="22" t="e">
        <f>$E$7</f>
        <v>#REF!</v>
      </c>
      <c r="F57" s="22" t="e">
        <f>$F$7</f>
        <v>#REF!</v>
      </c>
      <c r="G57" s="22" t="e">
        <f>$G$7</f>
        <v>#REF!</v>
      </c>
      <c r="H57" s="22" t="e">
        <f>$H$7</f>
        <v>#REF!</v>
      </c>
      <c r="I57" s="13">
        <f t="shared" si="57"/>
        <v>0</v>
      </c>
      <c r="J57" s="13">
        <f t="shared" si="58"/>
        <v>0</v>
      </c>
      <c r="K57" s="13">
        <f t="shared" si="59"/>
        <v>0</v>
      </c>
      <c r="L57" s="13">
        <f t="shared" si="60"/>
        <v>0</v>
      </c>
      <c r="M57" s="13">
        <f t="shared" si="61"/>
        <v>0</v>
      </c>
      <c r="N57" s="13">
        <f t="shared" si="62"/>
        <v>0</v>
      </c>
      <c r="O57" s="13">
        <f t="shared" si="63"/>
        <v>0</v>
      </c>
      <c r="P57" s="13">
        <f>COUNTIF(I57:N57,8)</f>
        <v>0</v>
      </c>
      <c r="Q57" s="13">
        <f>COUNTIF(I57:N57,33)</f>
        <v>0</v>
      </c>
      <c r="R57" s="13">
        <f>COUNTIF(I57:N57,35)</f>
        <v>0</v>
      </c>
      <c r="S57" s="13">
        <f>COUNTIF(I57:N57,36)</f>
        <v>0</v>
      </c>
      <c r="T57" s="13">
        <f>COUNTIF(I57:N57,37)</f>
        <v>0</v>
      </c>
      <c r="U57" s="13">
        <f>COUNTIF(N57:O57,3)</f>
        <v>0</v>
      </c>
      <c r="V57" s="13">
        <f>COUNTIF(O57:P57,7)</f>
        <v>0</v>
      </c>
      <c r="W57" s="16">
        <f t="shared" si="55"/>
        <v>0</v>
      </c>
      <c r="X57" s="16">
        <f t="shared" si="56"/>
        <v>0</v>
      </c>
      <c r="Y57" s="11"/>
      <c r="Z57" s="11">
        <v>0</v>
      </c>
    </row>
    <row r="58" spans="1:26" x14ac:dyDescent="0.25">
      <c r="A58" s="109" t="s">
        <v>29</v>
      </c>
      <c r="B58" s="22" t="e">
        <f>$B$8</f>
        <v>#REF!</v>
      </c>
      <c r="C58" s="22" t="e">
        <f>$C$8</f>
        <v>#REF!</v>
      </c>
      <c r="D58" s="22" t="e">
        <f>$D$8</f>
        <v>#REF!</v>
      </c>
      <c r="E58" s="22" t="e">
        <f>$E$8</f>
        <v>#REF!</v>
      </c>
      <c r="F58" s="22" t="e">
        <f>$F$8</f>
        <v>#REF!</v>
      </c>
      <c r="G58" s="22" t="e">
        <f>$G$8</f>
        <v>#REF!</v>
      </c>
      <c r="H58" s="22" t="e">
        <f>$H$8</f>
        <v>#REF!</v>
      </c>
      <c r="I58" s="13">
        <v>0</v>
      </c>
      <c r="J58" s="13">
        <v>0</v>
      </c>
      <c r="K58" s="13">
        <v>0</v>
      </c>
      <c r="L58" s="13">
        <v>0</v>
      </c>
      <c r="M58" s="13">
        <v>0</v>
      </c>
      <c r="N58" s="13">
        <v>0</v>
      </c>
      <c r="O58" s="13">
        <v>0</v>
      </c>
      <c r="P58" s="13">
        <v>0</v>
      </c>
      <c r="Q58" s="13">
        <v>0</v>
      </c>
      <c r="R58" s="13">
        <v>0</v>
      </c>
      <c r="S58" s="13">
        <v>0</v>
      </c>
      <c r="T58" s="13">
        <v>0</v>
      </c>
      <c r="U58" s="13">
        <v>0</v>
      </c>
      <c r="V58" s="13">
        <v>0</v>
      </c>
      <c r="W58" s="16">
        <f t="shared" si="55"/>
        <v>0</v>
      </c>
      <c r="X58" s="16">
        <f t="shared" si="56"/>
        <v>0</v>
      </c>
      <c r="Y58" s="11"/>
      <c r="Z58" s="11">
        <v>0</v>
      </c>
    </row>
    <row r="59" spans="1:26" x14ac:dyDescent="0.25">
      <c r="A59" s="109" t="s">
        <v>30</v>
      </c>
      <c r="B59" s="22" t="e">
        <f>$B$9</f>
        <v>#REF!</v>
      </c>
      <c r="C59" s="22" t="e">
        <f>$C$9</f>
        <v>#REF!</v>
      </c>
      <c r="D59" s="22" t="e">
        <f>$D$9</f>
        <v>#REF!</v>
      </c>
      <c r="E59" s="22" t="e">
        <f>$E$9</f>
        <v>#REF!</v>
      </c>
      <c r="F59" s="22" t="e">
        <f>$F$9</f>
        <v>#REF!</v>
      </c>
      <c r="G59" s="22" t="e">
        <f>$G$9</f>
        <v>#REF!</v>
      </c>
      <c r="H59" s="22" t="e">
        <f>$H$9</f>
        <v>#REF!</v>
      </c>
      <c r="I59" s="13">
        <v>0</v>
      </c>
      <c r="J59" s="13">
        <v>0</v>
      </c>
      <c r="K59" s="13">
        <v>0</v>
      </c>
      <c r="L59" s="13">
        <v>0</v>
      </c>
      <c r="M59" s="13">
        <v>0</v>
      </c>
      <c r="N59" s="13">
        <v>0</v>
      </c>
      <c r="O59" s="13">
        <v>0</v>
      </c>
      <c r="P59" s="13">
        <v>0</v>
      </c>
      <c r="Q59" s="13">
        <v>0</v>
      </c>
      <c r="R59" s="13">
        <v>0</v>
      </c>
      <c r="S59" s="13">
        <v>0</v>
      </c>
      <c r="T59" s="13">
        <v>0</v>
      </c>
      <c r="U59" s="13">
        <v>0</v>
      </c>
      <c r="V59" s="13">
        <v>0</v>
      </c>
      <c r="W59" s="16">
        <f t="shared" si="55"/>
        <v>0</v>
      </c>
      <c r="X59" s="16">
        <f t="shared" si="56"/>
        <v>0</v>
      </c>
      <c r="Y59" s="11"/>
      <c r="Z59" s="11">
        <v>0</v>
      </c>
    </row>
    <row r="60" spans="1:26" ht="15.75" thickBot="1" x14ac:dyDescent="0.3">
      <c r="A60" s="110">
        <v>6</v>
      </c>
    </row>
    <row r="61" spans="1:26" ht="15.75" thickBot="1" x14ac:dyDescent="0.3">
      <c r="A61" s="108">
        <v>44604</v>
      </c>
      <c r="B61" s="361" t="s">
        <v>0</v>
      </c>
      <c r="C61" s="340"/>
      <c r="D61" s="340"/>
      <c r="E61" s="340"/>
      <c r="F61" s="340"/>
      <c r="G61" s="340"/>
      <c r="H61" s="346"/>
      <c r="I61" s="361" t="s">
        <v>1</v>
      </c>
      <c r="J61" s="340"/>
      <c r="K61" s="340"/>
      <c r="L61" s="340"/>
      <c r="M61" s="340"/>
      <c r="N61" s="340"/>
      <c r="O61" s="340"/>
      <c r="P61" s="361" t="s">
        <v>2</v>
      </c>
      <c r="Q61" s="340"/>
      <c r="R61" s="340"/>
      <c r="S61" s="340"/>
      <c r="T61" s="340"/>
      <c r="U61" s="340"/>
      <c r="V61" s="340"/>
      <c r="W61" s="1" t="s">
        <v>9</v>
      </c>
      <c r="X61" s="2" t="s">
        <v>3</v>
      </c>
      <c r="Y61" s="11"/>
      <c r="Z61" s="11" t="s">
        <v>5</v>
      </c>
    </row>
    <row r="62" spans="1:26" x14ac:dyDescent="0.25">
      <c r="A62" s="109" t="s">
        <v>23</v>
      </c>
      <c r="B62" s="22" t="e">
        <f>$B$2</f>
        <v>#REF!</v>
      </c>
      <c r="C62" s="22" t="e">
        <f>$C$2</f>
        <v>#REF!</v>
      </c>
      <c r="D62" s="22" t="e">
        <f>$D$2</f>
        <v>#REF!</v>
      </c>
      <c r="E62" s="22" t="e">
        <f>$E$2</f>
        <v>#REF!</v>
      </c>
      <c r="F62" s="22" t="e">
        <f>$F$2</f>
        <v>#REF!</v>
      </c>
      <c r="G62" s="22" t="e">
        <f>$G52</f>
        <v>#REF!</v>
      </c>
      <c r="H62" s="22" t="e">
        <f>$H$2</f>
        <v>#REF!</v>
      </c>
      <c r="I62" s="19"/>
      <c r="J62" s="19"/>
      <c r="K62" s="19"/>
      <c r="L62" s="19"/>
      <c r="M62" s="19"/>
      <c r="N62" s="19"/>
      <c r="O62" s="19"/>
      <c r="P62" s="13">
        <f>COUNTIF(I62:N62,3)</f>
        <v>0</v>
      </c>
      <c r="Q62" s="13">
        <f>COUNTIF(I62:N62,6)</f>
        <v>0</v>
      </c>
      <c r="R62" s="13">
        <f>COUNTIF(I62:N62,15)</f>
        <v>0</v>
      </c>
      <c r="S62" s="13">
        <f>COUNTIF(I62:N62,20)</f>
        <v>0</v>
      </c>
      <c r="T62" s="13">
        <f>COUNTIF(I62:N62,22)</f>
        <v>0</v>
      </c>
      <c r="U62" s="13">
        <f>COUNTIF(N62:O62,4)</f>
        <v>0</v>
      </c>
      <c r="V62" s="13">
        <f>COUNTIF(O62:P62,8)</f>
        <v>0</v>
      </c>
      <c r="W62" s="16">
        <f>SUMIF(P62:T62,1)</f>
        <v>0</v>
      </c>
      <c r="X62" s="16">
        <f>SUMIF(U62:V62,1)</f>
        <v>0</v>
      </c>
      <c r="Y62" s="11"/>
      <c r="Z62" s="11">
        <v>0</v>
      </c>
    </row>
    <row r="63" spans="1:26" x14ac:dyDescent="0.25">
      <c r="A63" s="109" t="s">
        <v>24</v>
      </c>
      <c r="B63" s="22" t="e">
        <f>$B$3</f>
        <v>#REF!</v>
      </c>
      <c r="C63" s="22" t="e">
        <f>$C$3</f>
        <v>#REF!</v>
      </c>
      <c r="D63" s="22" t="e">
        <f>$D53</f>
        <v>#REF!</v>
      </c>
      <c r="E63" s="22" t="e">
        <f>$E$3</f>
        <v>#REF!</v>
      </c>
      <c r="F63" s="22" t="e">
        <f>$F$3</f>
        <v>#REF!</v>
      </c>
      <c r="G63" s="22" t="e">
        <f>$G$3</f>
        <v>#REF!</v>
      </c>
      <c r="H63" s="22" t="e">
        <f>$H$3</f>
        <v>#REF!</v>
      </c>
      <c r="I63" s="13">
        <f>$I$62</f>
        <v>0</v>
      </c>
      <c r="J63" s="13">
        <f>$J$62</f>
        <v>0</v>
      </c>
      <c r="K63" s="13">
        <f>$K$62</f>
        <v>0</v>
      </c>
      <c r="L63" s="13">
        <f>$L$62</f>
        <v>0</v>
      </c>
      <c r="M63" s="13">
        <f>$M$62</f>
        <v>0</v>
      </c>
      <c r="N63" s="13">
        <f>$N$62</f>
        <v>0</v>
      </c>
      <c r="O63" s="13">
        <f>$O$62</f>
        <v>0</v>
      </c>
      <c r="P63" s="13">
        <f>COUNTIF(I63:N63,15)</f>
        <v>0</v>
      </c>
      <c r="Q63" s="13">
        <f>COUNTIF(I63:N63,17)</f>
        <v>0</v>
      </c>
      <c r="R63" s="13">
        <f>COUNTIF(I63:N63,27)</f>
        <v>0</v>
      </c>
      <c r="S63" s="13">
        <f>COUNTIF(I63:N63,33)</f>
        <v>0</v>
      </c>
      <c r="T63" s="13">
        <f>COUNTIF(I63:N63,50)</f>
        <v>0</v>
      </c>
      <c r="U63" s="13">
        <f>COUNTIF(N63:O63,1)</f>
        <v>0</v>
      </c>
      <c r="V63" s="13">
        <f>COUNTIF(O63:P63,2)</f>
        <v>0</v>
      </c>
      <c r="W63" s="16">
        <f t="shared" ref="W63:W69" si="66">SUMIF(P63:T63,1)</f>
        <v>0</v>
      </c>
      <c r="X63" s="16">
        <f t="shared" ref="X63:X69" si="67">SUMIF(U63:V63,1)</f>
        <v>0</v>
      </c>
      <c r="Y63" s="11"/>
      <c r="Z63" s="11">
        <v>0</v>
      </c>
    </row>
    <row r="64" spans="1:26" x14ac:dyDescent="0.25">
      <c r="A64" s="109" t="s">
        <v>25</v>
      </c>
      <c r="B64" s="22" t="e">
        <f>$B$4</f>
        <v>#REF!</v>
      </c>
      <c r="C64" s="22" t="e">
        <f>$C$4</f>
        <v>#REF!</v>
      </c>
      <c r="D64" s="22" t="e">
        <f>$D54</f>
        <v>#REF!</v>
      </c>
      <c r="E64" s="22" t="e">
        <f>$E$4</f>
        <v>#REF!</v>
      </c>
      <c r="F64" s="22" t="e">
        <f>$F$4</f>
        <v>#REF!</v>
      </c>
      <c r="G64" s="22" t="e">
        <f>$G$4</f>
        <v>#REF!</v>
      </c>
      <c r="H64" s="22" t="e">
        <f>$H$4</f>
        <v>#REF!</v>
      </c>
      <c r="I64" s="13">
        <f t="shared" ref="I64:I67" si="68">$I$62</f>
        <v>0</v>
      </c>
      <c r="J64" s="13">
        <f t="shared" ref="J64:J67" si="69">$J$62</f>
        <v>0</v>
      </c>
      <c r="K64" s="13">
        <f t="shared" ref="K64:K67" si="70">$K$62</f>
        <v>0</v>
      </c>
      <c r="L64" s="13">
        <f t="shared" ref="L64:L67" si="71">$L$62</f>
        <v>0</v>
      </c>
      <c r="M64" s="13">
        <f t="shared" ref="M64:M67" si="72">$M$62</f>
        <v>0</v>
      </c>
      <c r="N64" s="13">
        <f t="shared" ref="N64:N67" si="73">$N$62</f>
        <v>0</v>
      </c>
      <c r="O64" s="13">
        <f t="shared" ref="O64:O67" si="74">$O$62</f>
        <v>0</v>
      </c>
      <c r="P64" s="13">
        <f>COUNTIF(I64:N64,7)</f>
        <v>0</v>
      </c>
      <c r="Q64" s="13">
        <f t="shared" ref="Q64" si="75">COUNTIF(I64:N64,8)</f>
        <v>0</v>
      </c>
      <c r="R64" s="13">
        <f>COUNTIF(I64:N64,28)</f>
        <v>0</v>
      </c>
      <c r="S64" s="13">
        <f>COUNTIF(I64:N64,34)</f>
        <v>0</v>
      </c>
      <c r="T64" s="13">
        <f>COUNTIF(I64:N64,39)</f>
        <v>0</v>
      </c>
      <c r="U64" s="13">
        <f t="shared" ref="U64:U65" si="76">COUNTIF(N64:O64,4)</f>
        <v>0</v>
      </c>
      <c r="V64" s="13">
        <f>COUNTIF(O64:P64,10)</f>
        <v>0</v>
      </c>
      <c r="W64" s="16">
        <f t="shared" si="66"/>
        <v>0</v>
      </c>
      <c r="X64" s="16">
        <f t="shared" si="67"/>
        <v>0</v>
      </c>
      <c r="Y64" s="11"/>
      <c r="Z64" s="11">
        <v>0</v>
      </c>
    </row>
    <row r="65" spans="1:26" x14ac:dyDescent="0.25">
      <c r="A65" s="109" t="s">
        <v>26</v>
      </c>
      <c r="B65" s="22" t="e">
        <f>$B$5</f>
        <v>#REF!</v>
      </c>
      <c r="C65" s="22" t="e">
        <f>$C$5</f>
        <v>#REF!</v>
      </c>
      <c r="D65" s="22" t="e">
        <f>$D$5</f>
        <v>#REF!</v>
      </c>
      <c r="E65" s="22" t="e">
        <f>$E55</f>
        <v>#REF!</v>
      </c>
      <c r="F65" s="22" t="e">
        <f>$F$5</f>
        <v>#REF!</v>
      </c>
      <c r="G65" s="22" t="e">
        <f>$G$5</f>
        <v>#REF!</v>
      </c>
      <c r="H65" s="22" t="e">
        <f>$H$5</f>
        <v>#REF!</v>
      </c>
      <c r="I65" s="13">
        <f t="shared" si="68"/>
        <v>0</v>
      </c>
      <c r="J65" s="13">
        <f t="shared" si="69"/>
        <v>0</v>
      </c>
      <c r="K65" s="13">
        <f t="shared" si="70"/>
        <v>0</v>
      </c>
      <c r="L65" s="13">
        <f t="shared" si="71"/>
        <v>0</v>
      </c>
      <c r="M65" s="13">
        <f t="shared" si="72"/>
        <v>0</v>
      </c>
      <c r="N65" s="13">
        <f t="shared" si="73"/>
        <v>0</v>
      </c>
      <c r="O65" s="13">
        <f t="shared" si="74"/>
        <v>0</v>
      </c>
      <c r="P65" s="13">
        <f>COUNTIF(I65:N65,1)</f>
        <v>0</v>
      </c>
      <c r="Q65" s="13">
        <f>COUNTIF(I65:N65,6)</f>
        <v>0</v>
      </c>
      <c r="R65" s="13">
        <f>COUNTIF(I65:N65,19)</f>
        <v>0</v>
      </c>
      <c r="S65" s="13">
        <f>COUNTIF(I65:N65,38)</f>
        <v>0</v>
      </c>
      <c r="T65" s="13">
        <f>COUNTIF(I65:N65,40)</f>
        <v>0</v>
      </c>
      <c r="U65" s="13">
        <f t="shared" si="76"/>
        <v>0</v>
      </c>
      <c r="V65" s="13">
        <f>COUNTIF(O65:P65,5)</f>
        <v>0</v>
      </c>
      <c r="W65" s="16">
        <f t="shared" si="66"/>
        <v>0</v>
      </c>
      <c r="X65" s="16">
        <f t="shared" si="67"/>
        <v>0</v>
      </c>
      <c r="Y65" s="11"/>
      <c r="Z65" s="11">
        <v>0</v>
      </c>
    </row>
    <row r="66" spans="1:26" x14ac:dyDescent="0.25">
      <c r="A66" s="109" t="s">
        <v>27</v>
      </c>
      <c r="B66" s="22" t="e">
        <f>$B$6</f>
        <v>#REF!</v>
      </c>
      <c r="C66" s="22" t="e">
        <f>$C$6</f>
        <v>#REF!</v>
      </c>
      <c r="D66" s="22" t="e">
        <f>$D$6</f>
        <v>#REF!</v>
      </c>
      <c r="E66" s="22" t="e">
        <f>$E$6</f>
        <v>#REF!</v>
      </c>
      <c r="F66" s="22" t="e">
        <f>$F$6</f>
        <v>#REF!</v>
      </c>
      <c r="G66" s="22" t="e">
        <f>$G$6</f>
        <v>#REF!</v>
      </c>
      <c r="H66" s="22" t="e">
        <f>$H$6</f>
        <v>#REF!</v>
      </c>
      <c r="I66" s="13">
        <f t="shared" si="68"/>
        <v>0</v>
      </c>
      <c r="J66" s="13">
        <f t="shared" si="69"/>
        <v>0</v>
      </c>
      <c r="K66" s="13">
        <f t="shared" si="70"/>
        <v>0</v>
      </c>
      <c r="L66" s="13">
        <f t="shared" si="71"/>
        <v>0</v>
      </c>
      <c r="M66" s="13">
        <f t="shared" si="72"/>
        <v>0</v>
      </c>
      <c r="N66" s="13">
        <f t="shared" si="73"/>
        <v>0</v>
      </c>
      <c r="O66" s="13">
        <f t="shared" si="74"/>
        <v>0</v>
      </c>
      <c r="P66" s="13">
        <f>COUNTIF(I66:N66,10)</f>
        <v>0</v>
      </c>
      <c r="Q66" s="13">
        <f>COUNTIF(I66:N66,25)</f>
        <v>0</v>
      </c>
      <c r="R66" s="13">
        <f>COUNTIF(I66:N66,26)</f>
        <v>0</v>
      </c>
      <c r="S66" s="13">
        <f>COUNTIF(I66:N66,29)</f>
        <v>0</v>
      </c>
      <c r="T66" s="13">
        <f>COUNTIF(I66:N66,35)</f>
        <v>0</v>
      </c>
      <c r="U66" s="13">
        <f>COUNTIF(N66:O66,6)</f>
        <v>0</v>
      </c>
      <c r="V66" s="13">
        <f>COUNTIF(O66:P66,9)</f>
        <v>0</v>
      </c>
      <c r="W66" s="16">
        <f t="shared" si="66"/>
        <v>0</v>
      </c>
      <c r="X66" s="16">
        <f t="shared" si="67"/>
        <v>0</v>
      </c>
      <c r="Y66" s="11"/>
      <c r="Z66" s="11">
        <v>0</v>
      </c>
    </row>
    <row r="67" spans="1:26" x14ac:dyDescent="0.25">
      <c r="A67" s="109" t="s">
        <v>28</v>
      </c>
      <c r="B67" s="22" t="e">
        <f>$B$7</f>
        <v>#REF!</v>
      </c>
      <c r="C67" s="22" t="e">
        <f>$C$7</f>
        <v>#REF!</v>
      </c>
      <c r="D67" s="22" t="e">
        <f>$D57</f>
        <v>#REF!</v>
      </c>
      <c r="E67" s="22" t="e">
        <f>$E$7</f>
        <v>#REF!</v>
      </c>
      <c r="F67" s="22" t="e">
        <f>$F$7</f>
        <v>#REF!</v>
      </c>
      <c r="G67" s="22" t="e">
        <f>$G$7</f>
        <v>#REF!</v>
      </c>
      <c r="H67" s="22" t="e">
        <f>$H$7</f>
        <v>#REF!</v>
      </c>
      <c r="I67" s="13">
        <f t="shared" si="68"/>
        <v>0</v>
      </c>
      <c r="J67" s="13">
        <f t="shared" si="69"/>
        <v>0</v>
      </c>
      <c r="K67" s="13">
        <f t="shared" si="70"/>
        <v>0</v>
      </c>
      <c r="L67" s="13">
        <f t="shared" si="71"/>
        <v>0</v>
      </c>
      <c r="M67" s="13">
        <f t="shared" si="72"/>
        <v>0</v>
      </c>
      <c r="N67" s="13">
        <f t="shared" si="73"/>
        <v>0</v>
      </c>
      <c r="O67" s="13">
        <f t="shared" si="74"/>
        <v>0</v>
      </c>
      <c r="P67" s="13">
        <f>COUNTIF(I67:N67,8)</f>
        <v>0</v>
      </c>
      <c r="Q67" s="13">
        <f>COUNTIF(I67:N67,33)</f>
        <v>0</v>
      </c>
      <c r="R67" s="13">
        <f>COUNTIF(I67:N67,35)</f>
        <v>0</v>
      </c>
      <c r="S67" s="13">
        <f>COUNTIF(I67:N67,36)</f>
        <v>0</v>
      </c>
      <c r="T67" s="13">
        <f>COUNTIF(I67:N67,37)</f>
        <v>0</v>
      </c>
      <c r="U67" s="13">
        <f>COUNTIF(N67:O67,3)</f>
        <v>0</v>
      </c>
      <c r="V67" s="13">
        <f>COUNTIF(O67:P67,7)</f>
        <v>0</v>
      </c>
      <c r="W67" s="16">
        <f t="shared" si="66"/>
        <v>0</v>
      </c>
      <c r="X67" s="16">
        <f t="shared" si="67"/>
        <v>0</v>
      </c>
      <c r="Y67" s="11"/>
      <c r="Z67" s="11">
        <v>0</v>
      </c>
    </row>
    <row r="68" spans="1:26" x14ac:dyDescent="0.25">
      <c r="A68" s="109" t="s">
        <v>29</v>
      </c>
      <c r="B68" s="22" t="e">
        <f>$B$8</f>
        <v>#REF!</v>
      </c>
      <c r="C68" s="22" t="e">
        <f>$C$8</f>
        <v>#REF!</v>
      </c>
      <c r="D68" s="22" t="e">
        <f>$D$8</f>
        <v>#REF!</v>
      </c>
      <c r="E68" s="22" t="e">
        <f>$E$8</f>
        <v>#REF!</v>
      </c>
      <c r="F68" s="22" t="e">
        <f>$F$8</f>
        <v>#REF!</v>
      </c>
      <c r="G68" s="22" t="e">
        <f>$G$8</f>
        <v>#REF!</v>
      </c>
      <c r="H68" s="22" t="e">
        <f>$H$8</f>
        <v>#REF!</v>
      </c>
      <c r="I68" s="13">
        <v>0</v>
      </c>
      <c r="J68" s="13">
        <v>0</v>
      </c>
      <c r="K68" s="13">
        <v>0</v>
      </c>
      <c r="L68" s="13">
        <v>0</v>
      </c>
      <c r="M68" s="13">
        <v>0</v>
      </c>
      <c r="N68" s="13">
        <v>0</v>
      </c>
      <c r="O68" s="13">
        <v>0</v>
      </c>
      <c r="P68" s="13">
        <v>0</v>
      </c>
      <c r="Q68" s="13">
        <v>0</v>
      </c>
      <c r="R68" s="13">
        <v>0</v>
      </c>
      <c r="S68" s="13">
        <v>0</v>
      </c>
      <c r="T68" s="13">
        <v>0</v>
      </c>
      <c r="U68" s="13">
        <v>0</v>
      </c>
      <c r="V68" s="13">
        <v>0</v>
      </c>
      <c r="W68" s="16">
        <f t="shared" si="66"/>
        <v>0</v>
      </c>
      <c r="X68" s="16">
        <f t="shared" si="67"/>
        <v>0</v>
      </c>
      <c r="Y68" s="11"/>
      <c r="Z68" s="11">
        <v>0</v>
      </c>
    </row>
    <row r="69" spans="1:26" x14ac:dyDescent="0.25">
      <c r="A69" s="109" t="s">
        <v>30</v>
      </c>
      <c r="B69" s="22" t="e">
        <f>$B$9</f>
        <v>#REF!</v>
      </c>
      <c r="C69" s="22" t="e">
        <f>$C$9</f>
        <v>#REF!</v>
      </c>
      <c r="D69" s="22" t="e">
        <f>$D$9</f>
        <v>#REF!</v>
      </c>
      <c r="E69" s="22" t="e">
        <f>$E$9</f>
        <v>#REF!</v>
      </c>
      <c r="F69" s="22" t="e">
        <f>$F$9</f>
        <v>#REF!</v>
      </c>
      <c r="G69" s="22" t="e">
        <f>$G$9</f>
        <v>#REF!</v>
      </c>
      <c r="H69" s="22" t="e">
        <f>$H$9</f>
        <v>#REF!</v>
      </c>
      <c r="I69" s="13">
        <v>0</v>
      </c>
      <c r="J69" s="13">
        <v>0</v>
      </c>
      <c r="K69" s="13">
        <v>0</v>
      </c>
      <c r="L69" s="13">
        <v>0</v>
      </c>
      <c r="M69" s="13">
        <v>0</v>
      </c>
      <c r="N69" s="13">
        <v>0</v>
      </c>
      <c r="O69" s="13">
        <v>0</v>
      </c>
      <c r="P69" s="13">
        <v>0</v>
      </c>
      <c r="Q69" s="13">
        <v>0</v>
      </c>
      <c r="R69" s="13">
        <v>0</v>
      </c>
      <c r="S69" s="13">
        <v>0</v>
      </c>
      <c r="T69" s="13">
        <v>0</v>
      </c>
      <c r="U69" s="13">
        <v>0</v>
      </c>
      <c r="V69" s="13">
        <v>0</v>
      </c>
      <c r="W69" s="16">
        <f t="shared" si="66"/>
        <v>0</v>
      </c>
      <c r="X69" s="16">
        <f t="shared" si="67"/>
        <v>0</v>
      </c>
      <c r="Y69" s="11"/>
      <c r="Z69" s="11">
        <v>0</v>
      </c>
    </row>
    <row r="70" spans="1:26" x14ac:dyDescent="0.25">
      <c r="A70" s="110">
        <v>7</v>
      </c>
    </row>
    <row r="79" spans="1:26" ht="15.75" thickBot="1" x14ac:dyDescent="0.3"/>
    <row r="80" spans="1:26" ht="15.75" thickBot="1" x14ac:dyDescent="0.3">
      <c r="A80" s="108">
        <v>44611</v>
      </c>
      <c r="B80" s="361" t="s">
        <v>0</v>
      </c>
      <c r="C80" s="340"/>
      <c r="D80" s="340"/>
      <c r="E80" s="340"/>
      <c r="F80" s="340"/>
      <c r="G80" s="340"/>
      <c r="H80" s="346"/>
      <c r="I80" s="361" t="s">
        <v>1</v>
      </c>
      <c r="J80" s="340"/>
      <c r="K80" s="340"/>
      <c r="L80" s="340"/>
      <c r="M80" s="340"/>
      <c r="N80" s="340"/>
      <c r="O80" s="340"/>
      <c r="P80" s="361" t="s">
        <v>2</v>
      </c>
      <c r="Q80" s="340"/>
      <c r="R80" s="340"/>
      <c r="S80" s="340"/>
      <c r="T80" s="340"/>
      <c r="U80" s="340"/>
      <c r="V80" s="340"/>
      <c r="W80" s="1" t="s">
        <v>9</v>
      </c>
      <c r="X80" s="2" t="s">
        <v>3</v>
      </c>
      <c r="Y80" s="11"/>
      <c r="Z80" s="11" t="s">
        <v>5</v>
      </c>
    </row>
    <row r="81" spans="1:26" x14ac:dyDescent="0.25">
      <c r="A81" s="109" t="s">
        <v>23</v>
      </c>
      <c r="B81" s="22" t="e">
        <f>$B$2</f>
        <v>#REF!</v>
      </c>
      <c r="C81" s="22" t="e">
        <f>$C$2</f>
        <v>#REF!</v>
      </c>
      <c r="D81" s="22" t="e">
        <f>$D$2</f>
        <v>#REF!</v>
      </c>
      <c r="E81" s="22" t="e">
        <f>$E$2</f>
        <v>#REF!</v>
      </c>
      <c r="F81" s="22" t="e">
        <f>$F$2</f>
        <v>#REF!</v>
      </c>
      <c r="G81" s="22" t="e">
        <f>$G$2</f>
        <v>#REF!</v>
      </c>
      <c r="H81" s="22" t="e">
        <f>$H$2</f>
        <v>#REF!</v>
      </c>
      <c r="I81" s="19"/>
      <c r="J81" s="19"/>
      <c r="K81" s="19"/>
      <c r="L81" s="19"/>
      <c r="M81" s="19"/>
      <c r="N81" s="19"/>
      <c r="O81" s="19"/>
      <c r="P81" s="13">
        <f>COUNTIF(I81:N81,3)</f>
        <v>0</v>
      </c>
      <c r="Q81" s="13">
        <f>COUNTIF(I81:N81,6)</f>
        <v>0</v>
      </c>
      <c r="R81" s="13">
        <f>COUNTIF(I81:N81,15)</f>
        <v>0</v>
      </c>
      <c r="S81" s="13">
        <f>COUNTIF(I81:N81,20)</f>
        <v>0</v>
      </c>
      <c r="T81" s="13">
        <f>COUNTIF(I81:N81,22)</f>
        <v>0</v>
      </c>
      <c r="U81" s="13">
        <f>COUNTIF(N81:O81,4)</f>
        <v>0</v>
      </c>
      <c r="V81" s="13">
        <f>COUNTIF(O81:P81,8)</f>
        <v>0</v>
      </c>
      <c r="W81" s="16">
        <f>SUMIF(P81:T81,1)</f>
        <v>0</v>
      </c>
      <c r="X81" s="16">
        <f>SUMIF(U81:V81,1)</f>
        <v>0</v>
      </c>
      <c r="Y81" s="11"/>
      <c r="Z81" s="11">
        <v>0</v>
      </c>
    </row>
    <row r="82" spans="1:26" x14ac:dyDescent="0.25">
      <c r="A82" s="109" t="s">
        <v>24</v>
      </c>
      <c r="B82" s="22" t="e">
        <f>$B$3</f>
        <v>#REF!</v>
      </c>
      <c r="C82" s="22" t="e">
        <f>$C$3</f>
        <v>#REF!</v>
      </c>
      <c r="D82" s="22">
        <f>$D72</f>
        <v>0</v>
      </c>
      <c r="E82" s="22" t="e">
        <f>$E$3</f>
        <v>#REF!</v>
      </c>
      <c r="F82" s="22" t="e">
        <f>$F$3</f>
        <v>#REF!</v>
      </c>
      <c r="G82" s="22" t="e">
        <f>$G$3</f>
        <v>#REF!</v>
      </c>
      <c r="H82" s="22" t="e">
        <f>$H$3</f>
        <v>#REF!</v>
      </c>
      <c r="I82" s="13">
        <f>$I$81</f>
        <v>0</v>
      </c>
      <c r="J82" s="13">
        <f>$J$81</f>
        <v>0</v>
      </c>
      <c r="K82" s="13">
        <f>$K$81</f>
        <v>0</v>
      </c>
      <c r="L82" s="13">
        <f>$L$81</f>
        <v>0</v>
      </c>
      <c r="M82" s="13">
        <f>$M$81</f>
        <v>0</v>
      </c>
      <c r="N82" s="13">
        <f>$N$81</f>
        <v>0</v>
      </c>
      <c r="O82" s="13">
        <f>$O$81</f>
        <v>0</v>
      </c>
      <c r="P82" s="13">
        <f>COUNTIF(I82:N82,15)</f>
        <v>0</v>
      </c>
      <c r="Q82" s="13">
        <f>COUNTIF(I82:N82,17)</f>
        <v>0</v>
      </c>
      <c r="R82" s="13">
        <f>COUNTIF(I82:N82,27)</f>
        <v>0</v>
      </c>
      <c r="S82" s="13">
        <f>COUNTIF(I82:N82,33)</f>
        <v>0</v>
      </c>
      <c r="T82" s="13">
        <f>COUNTIF(I82:N82,50)</f>
        <v>0</v>
      </c>
      <c r="U82" s="13">
        <f>COUNTIF(N82:O82,1)</f>
        <v>0</v>
      </c>
      <c r="V82" s="13">
        <f>COUNTIF(O82:P82,2)</f>
        <v>0</v>
      </c>
      <c r="W82" s="16">
        <f t="shared" ref="W82:W88" si="77">SUMIF(P82:T82,1)</f>
        <v>0</v>
      </c>
      <c r="X82" s="16">
        <f t="shared" ref="X82:X88" si="78">SUMIF(U82:V82,1)</f>
        <v>0</v>
      </c>
      <c r="Y82" s="11"/>
      <c r="Z82" s="11">
        <v>0</v>
      </c>
    </row>
    <row r="83" spans="1:26" x14ac:dyDescent="0.25">
      <c r="A83" s="109" t="s">
        <v>25</v>
      </c>
      <c r="B83" s="22" t="e">
        <f>$B$4</f>
        <v>#REF!</v>
      </c>
      <c r="C83" s="22" t="e">
        <f>$C$4</f>
        <v>#REF!</v>
      </c>
      <c r="D83" s="22">
        <f>$D73</f>
        <v>0</v>
      </c>
      <c r="E83" s="22" t="e">
        <f>$E$4</f>
        <v>#REF!</v>
      </c>
      <c r="F83" s="22" t="e">
        <f>$F$4</f>
        <v>#REF!</v>
      </c>
      <c r="G83" s="22" t="e">
        <f>$G$4</f>
        <v>#REF!</v>
      </c>
      <c r="H83" s="22" t="e">
        <f>$H$4</f>
        <v>#REF!</v>
      </c>
      <c r="I83" s="13">
        <f t="shared" ref="I83:I86" si="79">$I$81</f>
        <v>0</v>
      </c>
      <c r="J83" s="13">
        <f t="shared" ref="J83:J86" si="80">$J$81</f>
        <v>0</v>
      </c>
      <c r="K83" s="13">
        <f t="shared" ref="K83:K86" si="81">$K$81</f>
        <v>0</v>
      </c>
      <c r="L83" s="13">
        <f t="shared" ref="L83:L86" si="82">$L$81</f>
        <v>0</v>
      </c>
      <c r="M83" s="13">
        <f t="shared" ref="M83:M86" si="83">$M$81</f>
        <v>0</v>
      </c>
      <c r="N83" s="13">
        <f t="shared" ref="N83:N86" si="84">$N$81</f>
        <v>0</v>
      </c>
      <c r="O83" s="13">
        <f t="shared" ref="O83:O86" si="85">$O$81</f>
        <v>0</v>
      </c>
      <c r="P83" s="13">
        <f>COUNTIF(I83:N83,7)</f>
        <v>0</v>
      </c>
      <c r="Q83" s="13">
        <f t="shared" ref="Q83" si="86">COUNTIF(I83:N83,8)</f>
        <v>0</v>
      </c>
      <c r="R83" s="13">
        <f>COUNTIF(I83:N83,28)</f>
        <v>0</v>
      </c>
      <c r="S83" s="13">
        <f>COUNTIF(I83:N83,34)</f>
        <v>0</v>
      </c>
      <c r="T83" s="13">
        <f>COUNTIF(I83:N83,39)</f>
        <v>0</v>
      </c>
      <c r="U83" s="13">
        <f t="shared" ref="U83:U84" si="87">COUNTIF(N83:O83,4)</f>
        <v>0</v>
      </c>
      <c r="V83" s="13">
        <f>COUNTIF(O83:P83,10)</f>
        <v>0</v>
      </c>
      <c r="W83" s="16">
        <f t="shared" si="77"/>
        <v>0</v>
      </c>
      <c r="X83" s="16">
        <f t="shared" si="78"/>
        <v>0</v>
      </c>
      <c r="Y83" s="11"/>
      <c r="Z83" s="11">
        <v>0</v>
      </c>
    </row>
    <row r="84" spans="1:26" x14ac:dyDescent="0.25">
      <c r="A84" s="109" t="s">
        <v>26</v>
      </c>
      <c r="B84" s="22" t="e">
        <f>$B$5</f>
        <v>#REF!</v>
      </c>
      <c r="C84" s="22" t="e">
        <f>$C$5</f>
        <v>#REF!</v>
      </c>
      <c r="D84" s="22" t="e">
        <f>$D$5</f>
        <v>#REF!</v>
      </c>
      <c r="E84" s="22">
        <f>$E74</f>
        <v>0</v>
      </c>
      <c r="F84" s="22" t="e">
        <f>$F$5</f>
        <v>#REF!</v>
      </c>
      <c r="G84" s="22" t="e">
        <f>$G$5</f>
        <v>#REF!</v>
      </c>
      <c r="H84" s="22" t="e">
        <f>$H$5</f>
        <v>#REF!</v>
      </c>
      <c r="I84" s="13">
        <f t="shared" si="79"/>
        <v>0</v>
      </c>
      <c r="J84" s="13">
        <f t="shared" si="80"/>
        <v>0</v>
      </c>
      <c r="K84" s="13">
        <f t="shared" si="81"/>
        <v>0</v>
      </c>
      <c r="L84" s="13">
        <f t="shared" si="82"/>
        <v>0</v>
      </c>
      <c r="M84" s="13">
        <f t="shared" si="83"/>
        <v>0</v>
      </c>
      <c r="N84" s="13">
        <f t="shared" si="84"/>
        <v>0</v>
      </c>
      <c r="O84" s="13">
        <f t="shared" si="85"/>
        <v>0</v>
      </c>
      <c r="P84" s="13">
        <f>COUNTIF(I84:N84,1)</f>
        <v>0</v>
      </c>
      <c r="Q84" s="13">
        <f>COUNTIF(I84:N84,6)</f>
        <v>0</v>
      </c>
      <c r="R84" s="13">
        <f>COUNTIF(I84:N84,19)</f>
        <v>0</v>
      </c>
      <c r="S84" s="13">
        <f>COUNTIF(I84:N84,38)</f>
        <v>0</v>
      </c>
      <c r="T84" s="13">
        <f>COUNTIF(I84:N84,40)</f>
        <v>0</v>
      </c>
      <c r="U84" s="13">
        <f t="shared" si="87"/>
        <v>0</v>
      </c>
      <c r="V84" s="13">
        <f>COUNTIF(O84:P84,5)</f>
        <v>0</v>
      </c>
      <c r="W84" s="16">
        <f t="shared" si="77"/>
        <v>0</v>
      </c>
      <c r="X84" s="16">
        <f t="shared" si="78"/>
        <v>0</v>
      </c>
      <c r="Y84" s="11"/>
      <c r="Z84" s="11">
        <v>0</v>
      </c>
    </row>
    <row r="85" spans="1:26" x14ac:dyDescent="0.25">
      <c r="A85" s="109" t="s">
        <v>27</v>
      </c>
      <c r="B85" s="22" t="e">
        <f>$B$6</f>
        <v>#REF!</v>
      </c>
      <c r="C85" s="22" t="e">
        <f>$C$6</f>
        <v>#REF!</v>
      </c>
      <c r="D85" s="22" t="e">
        <f>$D$6</f>
        <v>#REF!</v>
      </c>
      <c r="E85" s="22" t="e">
        <f>$E$6</f>
        <v>#REF!</v>
      </c>
      <c r="F85" s="22" t="e">
        <f>$F$6</f>
        <v>#REF!</v>
      </c>
      <c r="G85" s="22" t="e">
        <f>$G$6</f>
        <v>#REF!</v>
      </c>
      <c r="H85" s="22" t="e">
        <f>$H$6</f>
        <v>#REF!</v>
      </c>
      <c r="I85" s="13">
        <f t="shared" si="79"/>
        <v>0</v>
      </c>
      <c r="J85" s="13">
        <f t="shared" si="80"/>
        <v>0</v>
      </c>
      <c r="K85" s="13">
        <f t="shared" si="81"/>
        <v>0</v>
      </c>
      <c r="L85" s="13">
        <f t="shared" si="82"/>
        <v>0</v>
      </c>
      <c r="M85" s="13">
        <f t="shared" si="83"/>
        <v>0</v>
      </c>
      <c r="N85" s="13">
        <f t="shared" si="84"/>
        <v>0</v>
      </c>
      <c r="O85" s="13">
        <f t="shared" si="85"/>
        <v>0</v>
      </c>
      <c r="P85" s="13">
        <f>COUNTIF(I85:N85,10)</f>
        <v>0</v>
      </c>
      <c r="Q85" s="13">
        <f>COUNTIF(I85:N85,25)</f>
        <v>0</v>
      </c>
      <c r="R85" s="13">
        <f>COUNTIF(I85:N85,26)</f>
        <v>0</v>
      </c>
      <c r="S85" s="13">
        <f>COUNTIF(I85:N85,29)</f>
        <v>0</v>
      </c>
      <c r="T85" s="13">
        <f>COUNTIF(I85:N85,35)</f>
        <v>0</v>
      </c>
      <c r="U85" s="13">
        <f>COUNTIF(N85:O85,6)</f>
        <v>0</v>
      </c>
      <c r="V85" s="13">
        <f>COUNTIF(O85:P85,9)</f>
        <v>0</v>
      </c>
      <c r="W85" s="16">
        <f t="shared" si="77"/>
        <v>0</v>
      </c>
      <c r="X85" s="16">
        <f t="shared" si="78"/>
        <v>0</v>
      </c>
      <c r="Y85" s="11"/>
      <c r="Z85" s="11">
        <v>0</v>
      </c>
    </row>
    <row r="86" spans="1:26" x14ac:dyDescent="0.25">
      <c r="A86" s="109" t="s">
        <v>28</v>
      </c>
      <c r="B86" s="22" t="e">
        <f>$B$7</f>
        <v>#REF!</v>
      </c>
      <c r="C86" s="22" t="e">
        <f>$C$7</f>
        <v>#REF!</v>
      </c>
      <c r="D86" s="22">
        <f>$D76</f>
        <v>0</v>
      </c>
      <c r="E86" s="22" t="e">
        <f>$E$7</f>
        <v>#REF!</v>
      </c>
      <c r="F86" s="22" t="e">
        <f>$F$7</f>
        <v>#REF!</v>
      </c>
      <c r="G86" s="22" t="e">
        <f>$G$7</f>
        <v>#REF!</v>
      </c>
      <c r="H86" s="22" t="e">
        <f>$H$7</f>
        <v>#REF!</v>
      </c>
      <c r="I86" s="13">
        <f t="shared" si="79"/>
        <v>0</v>
      </c>
      <c r="J86" s="13">
        <f t="shared" si="80"/>
        <v>0</v>
      </c>
      <c r="K86" s="13">
        <f t="shared" si="81"/>
        <v>0</v>
      </c>
      <c r="L86" s="13">
        <f t="shared" si="82"/>
        <v>0</v>
      </c>
      <c r="M86" s="13">
        <f t="shared" si="83"/>
        <v>0</v>
      </c>
      <c r="N86" s="13">
        <f t="shared" si="84"/>
        <v>0</v>
      </c>
      <c r="O86" s="13">
        <f t="shared" si="85"/>
        <v>0</v>
      </c>
      <c r="P86" s="13">
        <f>COUNTIF(I86:N86,8)</f>
        <v>0</v>
      </c>
      <c r="Q86" s="13">
        <f>COUNTIF(I86:N86,33)</f>
        <v>0</v>
      </c>
      <c r="R86" s="13">
        <f>COUNTIF(I86:N86,35)</f>
        <v>0</v>
      </c>
      <c r="S86" s="13">
        <f>COUNTIF(I86:N86,36)</f>
        <v>0</v>
      </c>
      <c r="T86" s="13">
        <f>COUNTIF(I86:N86,37)</f>
        <v>0</v>
      </c>
      <c r="U86" s="13">
        <f>COUNTIF(N86:O86,3)</f>
        <v>0</v>
      </c>
      <c r="V86" s="13">
        <f>COUNTIF(O86:P86,7)</f>
        <v>0</v>
      </c>
      <c r="W86" s="16">
        <f t="shared" si="77"/>
        <v>0</v>
      </c>
      <c r="X86" s="16">
        <f t="shared" si="78"/>
        <v>0</v>
      </c>
      <c r="Y86" s="11"/>
      <c r="Z86" s="11">
        <v>0</v>
      </c>
    </row>
    <row r="87" spans="1:26" x14ac:dyDescent="0.25">
      <c r="A87" s="109" t="s">
        <v>29</v>
      </c>
      <c r="B87" s="22" t="e">
        <f>$B$8</f>
        <v>#REF!</v>
      </c>
      <c r="C87" s="22" t="e">
        <f>$C$8</f>
        <v>#REF!</v>
      </c>
      <c r="D87" s="22" t="e">
        <f>$D$8</f>
        <v>#REF!</v>
      </c>
      <c r="E87" s="22" t="e">
        <f>$E$8</f>
        <v>#REF!</v>
      </c>
      <c r="F87" s="22" t="e">
        <f>$F$8</f>
        <v>#REF!</v>
      </c>
      <c r="G87" s="22" t="e">
        <f>$G$8</f>
        <v>#REF!</v>
      </c>
      <c r="H87" s="22" t="e">
        <f>$H$8</f>
        <v>#REF!</v>
      </c>
      <c r="I87" s="13">
        <v>0</v>
      </c>
      <c r="J87" s="13">
        <v>0</v>
      </c>
      <c r="K87" s="13">
        <v>0</v>
      </c>
      <c r="L87" s="13">
        <v>0</v>
      </c>
      <c r="M87" s="13">
        <v>0</v>
      </c>
      <c r="N87" s="13">
        <v>0</v>
      </c>
      <c r="O87" s="13">
        <v>0</v>
      </c>
      <c r="P87" s="13">
        <v>0</v>
      </c>
      <c r="Q87" s="13">
        <v>0</v>
      </c>
      <c r="R87" s="13">
        <v>0</v>
      </c>
      <c r="S87" s="13">
        <v>0</v>
      </c>
      <c r="T87" s="13">
        <v>0</v>
      </c>
      <c r="U87" s="13">
        <v>0</v>
      </c>
      <c r="V87" s="13">
        <v>0</v>
      </c>
      <c r="W87" s="16">
        <f t="shared" si="77"/>
        <v>0</v>
      </c>
      <c r="X87" s="16">
        <f t="shared" si="78"/>
        <v>0</v>
      </c>
      <c r="Y87" s="11"/>
      <c r="Z87" s="11">
        <v>0</v>
      </c>
    </row>
    <row r="88" spans="1:26" x14ac:dyDescent="0.25">
      <c r="A88" s="109" t="s">
        <v>30</v>
      </c>
      <c r="B88" s="22" t="e">
        <f>$B$9</f>
        <v>#REF!</v>
      </c>
      <c r="C88" s="22" t="e">
        <f>$C$9</f>
        <v>#REF!</v>
      </c>
      <c r="D88" s="22" t="e">
        <f>$D$9</f>
        <v>#REF!</v>
      </c>
      <c r="E88" s="22" t="e">
        <f>$E$9</f>
        <v>#REF!</v>
      </c>
      <c r="F88" s="22" t="e">
        <f>$F$9</f>
        <v>#REF!</v>
      </c>
      <c r="G88" s="22" t="e">
        <f>$G$9</f>
        <v>#REF!</v>
      </c>
      <c r="H88" s="22" t="e">
        <f>$H$9</f>
        <v>#REF!</v>
      </c>
      <c r="I88" s="13">
        <v>0</v>
      </c>
      <c r="J88" s="13">
        <v>0</v>
      </c>
      <c r="K88" s="13">
        <v>0</v>
      </c>
      <c r="L88" s="13">
        <v>0</v>
      </c>
      <c r="M88" s="13">
        <v>0</v>
      </c>
      <c r="N88" s="13">
        <v>0</v>
      </c>
      <c r="O88" s="13">
        <v>0</v>
      </c>
      <c r="P88" s="13">
        <v>0</v>
      </c>
      <c r="Q88" s="13">
        <v>0</v>
      </c>
      <c r="R88" s="13">
        <v>0</v>
      </c>
      <c r="S88" s="13">
        <v>0</v>
      </c>
      <c r="T88" s="13">
        <v>0</v>
      </c>
      <c r="U88" s="13">
        <v>0</v>
      </c>
      <c r="V88" s="13">
        <v>0</v>
      </c>
      <c r="W88" s="16">
        <f t="shared" si="77"/>
        <v>0</v>
      </c>
      <c r="X88" s="16">
        <f t="shared" si="78"/>
        <v>0</v>
      </c>
      <c r="Y88" s="11"/>
      <c r="Z88" s="11">
        <v>0</v>
      </c>
    </row>
    <row r="89" spans="1:26" ht="15.75" thickBot="1" x14ac:dyDescent="0.3">
      <c r="A89" s="110">
        <v>8</v>
      </c>
    </row>
    <row r="90" spans="1:26" ht="15.75" thickBot="1" x14ac:dyDescent="0.3">
      <c r="A90" s="108">
        <v>44618</v>
      </c>
      <c r="B90" s="361" t="s">
        <v>0</v>
      </c>
      <c r="C90" s="340"/>
      <c r="D90" s="340"/>
      <c r="E90" s="340"/>
      <c r="F90" s="340"/>
      <c r="G90" s="340"/>
      <c r="H90" s="346"/>
      <c r="I90" s="361" t="s">
        <v>1</v>
      </c>
      <c r="J90" s="340"/>
      <c r="K90" s="340"/>
      <c r="L90" s="340"/>
      <c r="M90" s="340"/>
      <c r="N90" s="340"/>
      <c r="O90" s="340"/>
      <c r="P90" s="361" t="s">
        <v>2</v>
      </c>
      <c r="Q90" s="340"/>
      <c r="R90" s="340"/>
      <c r="S90" s="340"/>
      <c r="T90" s="340"/>
      <c r="U90" s="340"/>
      <c r="V90" s="340"/>
      <c r="W90" s="1" t="s">
        <v>9</v>
      </c>
      <c r="X90" s="2" t="s">
        <v>3</v>
      </c>
      <c r="Y90" s="11"/>
      <c r="Z90" s="11" t="s">
        <v>5</v>
      </c>
    </row>
    <row r="91" spans="1:26" x14ac:dyDescent="0.25">
      <c r="A91" s="109" t="s">
        <v>23</v>
      </c>
      <c r="B91" s="22" t="e">
        <f>$B$2</f>
        <v>#REF!</v>
      </c>
      <c r="C91" s="22" t="e">
        <f>$C$2</f>
        <v>#REF!</v>
      </c>
      <c r="D91" s="22" t="e">
        <f>$D$2</f>
        <v>#REF!</v>
      </c>
      <c r="E91" s="22" t="e">
        <f>$E$2</f>
        <v>#REF!</v>
      </c>
      <c r="F91" s="22" t="e">
        <f>$F$2</f>
        <v>#REF!</v>
      </c>
      <c r="G91" s="22" t="e">
        <f>$G$2</f>
        <v>#REF!</v>
      </c>
      <c r="H91" s="22" t="e">
        <f>$H$2</f>
        <v>#REF!</v>
      </c>
      <c r="I91" s="19"/>
      <c r="J91" s="19"/>
      <c r="K91" s="19"/>
      <c r="L91" s="19"/>
      <c r="M91" s="19"/>
      <c r="N91" s="19"/>
      <c r="O91" s="19"/>
      <c r="P91" s="13">
        <f>COUNTIF(I91:N91,3)</f>
        <v>0</v>
      </c>
      <c r="Q91" s="13">
        <f>COUNTIF(I91:N91,6)</f>
        <v>0</v>
      </c>
      <c r="R91" s="13">
        <f>COUNTIF(I91:N91,15)</f>
        <v>0</v>
      </c>
      <c r="S91" s="13">
        <f>COUNTIF(I91:N91,20)</f>
        <v>0</v>
      </c>
      <c r="T91" s="13">
        <f>COUNTIF(I91:N91,22)</f>
        <v>0</v>
      </c>
      <c r="U91" s="13">
        <f>COUNTIF(N91:O91,4)</f>
        <v>0</v>
      </c>
      <c r="V91" s="13">
        <f>COUNTIF(O91:P91,8)</f>
        <v>0</v>
      </c>
      <c r="W91" s="16">
        <f>SUMIF(P91:T91,1)</f>
        <v>0</v>
      </c>
      <c r="X91" s="16">
        <f>SUMIF(U91:V91,1)</f>
        <v>0</v>
      </c>
      <c r="Y91" s="11"/>
      <c r="Z91" s="11">
        <v>0</v>
      </c>
    </row>
    <row r="92" spans="1:26" x14ac:dyDescent="0.25">
      <c r="A92" s="109" t="s">
        <v>24</v>
      </c>
      <c r="B92" s="22" t="e">
        <f>$B$3</f>
        <v>#REF!</v>
      </c>
      <c r="C92" s="22" t="e">
        <f>$C$3</f>
        <v>#REF!</v>
      </c>
      <c r="D92" s="22">
        <f>$D82</f>
        <v>0</v>
      </c>
      <c r="E92" s="22" t="e">
        <f>$E$3</f>
        <v>#REF!</v>
      </c>
      <c r="F92" s="22" t="e">
        <f>$F$3</f>
        <v>#REF!</v>
      </c>
      <c r="G92" s="22" t="e">
        <f>$G$3</f>
        <v>#REF!</v>
      </c>
      <c r="H92" s="22" t="e">
        <f>$H$3</f>
        <v>#REF!</v>
      </c>
      <c r="I92" s="13">
        <f>$I$91</f>
        <v>0</v>
      </c>
      <c r="J92" s="13">
        <f>$J$91</f>
        <v>0</v>
      </c>
      <c r="K92" s="13">
        <f>$K$91</f>
        <v>0</v>
      </c>
      <c r="L92" s="13">
        <f>$L$91</f>
        <v>0</v>
      </c>
      <c r="M92" s="13">
        <f>$M$91</f>
        <v>0</v>
      </c>
      <c r="N92" s="13">
        <f>$N$91</f>
        <v>0</v>
      </c>
      <c r="O92" s="13">
        <f>$O$91</f>
        <v>0</v>
      </c>
      <c r="P92" s="13">
        <f>COUNTIF(I92:N92,15)</f>
        <v>0</v>
      </c>
      <c r="Q92" s="13">
        <f>COUNTIF(I92:N92,17)</f>
        <v>0</v>
      </c>
      <c r="R92" s="13">
        <f>COUNTIF(I92:N92,27)</f>
        <v>0</v>
      </c>
      <c r="S92" s="13">
        <f>COUNTIF(I92:N92,33)</f>
        <v>0</v>
      </c>
      <c r="T92" s="13">
        <f>COUNTIF(I92:N92,50)</f>
        <v>0</v>
      </c>
      <c r="U92" s="13">
        <f>COUNTIF(N92:O92,1)</f>
        <v>0</v>
      </c>
      <c r="V92" s="13">
        <f>COUNTIF(O92:P92,2)</f>
        <v>0</v>
      </c>
      <c r="W92" s="16">
        <f t="shared" ref="W92:W98" si="88">SUMIF(P92:T92,1)</f>
        <v>0</v>
      </c>
      <c r="X92" s="16">
        <f t="shared" ref="X92:X98" si="89">SUMIF(U92:V92,1)</f>
        <v>0</v>
      </c>
      <c r="Y92" s="11"/>
      <c r="Z92" s="11">
        <v>0</v>
      </c>
    </row>
    <row r="93" spans="1:26" x14ac:dyDescent="0.25">
      <c r="A93" s="109" t="s">
        <v>25</v>
      </c>
      <c r="B93" s="22" t="e">
        <f>$B$4</f>
        <v>#REF!</v>
      </c>
      <c r="C93" s="22" t="e">
        <f>$C$4</f>
        <v>#REF!</v>
      </c>
      <c r="D93" s="22">
        <f>$D83</f>
        <v>0</v>
      </c>
      <c r="E93" s="22" t="e">
        <f>$E$4</f>
        <v>#REF!</v>
      </c>
      <c r="F93" s="22" t="e">
        <f>$F$4</f>
        <v>#REF!</v>
      </c>
      <c r="G93" s="22" t="e">
        <f>$G$4</f>
        <v>#REF!</v>
      </c>
      <c r="H93" s="22" t="e">
        <f>$H$4</f>
        <v>#REF!</v>
      </c>
      <c r="I93" s="13">
        <f t="shared" ref="I93:I96" si="90">$I$91</f>
        <v>0</v>
      </c>
      <c r="J93" s="13">
        <f t="shared" ref="J93:J96" si="91">$J$91</f>
        <v>0</v>
      </c>
      <c r="K93" s="13">
        <f t="shared" ref="K93:K96" si="92">$K$91</f>
        <v>0</v>
      </c>
      <c r="L93" s="13">
        <f t="shared" ref="L93:L96" si="93">$L$91</f>
        <v>0</v>
      </c>
      <c r="M93" s="13">
        <f t="shared" ref="M93:M96" si="94">$M$91</f>
        <v>0</v>
      </c>
      <c r="N93" s="13">
        <f t="shared" ref="N93:N96" si="95">$N$91</f>
        <v>0</v>
      </c>
      <c r="O93" s="13">
        <f t="shared" ref="O93:O96" si="96">$O$91</f>
        <v>0</v>
      </c>
      <c r="P93" s="13">
        <f>COUNTIF(I93:N93,7)</f>
        <v>0</v>
      </c>
      <c r="Q93" s="13">
        <f t="shared" ref="Q93" si="97">COUNTIF(I93:N93,8)</f>
        <v>0</v>
      </c>
      <c r="R93" s="13">
        <f>COUNTIF(I93:N93,28)</f>
        <v>0</v>
      </c>
      <c r="S93" s="13">
        <f>COUNTIF(I93:N93,34)</f>
        <v>0</v>
      </c>
      <c r="T93" s="13">
        <f>COUNTIF(I93:N93,39)</f>
        <v>0</v>
      </c>
      <c r="U93" s="13">
        <f t="shared" ref="U93:U94" si="98">COUNTIF(N93:O93,4)</f>
        <v>0</v>
      </c>
      <c r="V93" s="13">
        <f>COUNTIF(O93:P93,10)</f>
        <v>0</v>
      </c>
      <c r="W93" s="16">
        <f t="shared" si="88"/>
        <v>0</v>
      </c>
      <c r="X93" s="16">
        <f t="shared" si="89"/>
        <v>0</v>
      </c>
      <c r="Y93" s="11"/>
      <c r="Z93" s="11">
        <v>0</v>
      </c>
    </row>
    <row r="94" spans="1:26" x14ac:dyDescent="0.25">
      <c r="A94" s="109" t="s">
        <v>26</v>
      </c>
      <c r="B94" s="22" t="e">
        <f>$B$5</f>
        <v>#REF!</v>
      </c>
      <c r="C94" s="22" t="e">
        <f>$C$5</f>
        <v>#REF!</v>
      </c>
      <c r="D94" s="22" t="e">
        <f>$D$5</f>
        <v>#REF!</v>
      </c>
      <c r="E94" s="22">
        <f>$E84</f>
        <v>0</v>
      </c>
      <c r="F94" s="22" t="e">
        <f>$F$5</f>
        <v>#REF!</v>
      </c>
      <c r="G94" s="22" t="e">
        <f>$G$5</f>
        <v>#REF!</v>
      </c>
      <c r="H94" s="22" t="e">
        <f>$H$5</f>
        <v>#REF!</v>
      </c>
      <c r="I94" s="13">
        <f t="shared" si="90"/>
        <v>0</v>
      </c>
      <c r="J94" s="13">
        <f t="shared" si="91"/>
        <v>0</v>
      </c>
      <c r="K94" s="13">
        <f t="shared" si="92"/>
        <v>0</v>
      </c>
      <c r="L94" s="13">
        <f t="shared" si="93"/>
        <v>0</v>
      </c>
      <c r="M94" s="13">
        <f t="shared" si="94"/>
        <v>0</v>
      </c>
      <c r="N94" s="13">
        <f t="shared" si="95"/>
        <v>0</v>
      </c>
      <c r="O94" s="13">
        <f t="shared" si="96"/>
        <v>0</v>
      </c>
      <c r="P94" s="13">
        <f>COUNTIF(I94:N94,1)</f>
        <v>0</v>
      </c>
      <c r="Q94" s="13">
        <f>COUNTIF(I94:N94,6)</f>
        <v>0</v>
      </c>
      <c r="R94" s="13">
        <f>COUNTIF(I94:N94,19)</f>
        <v>0</v>
      </c>
      <c r="S94" s="13">
        <f>COUNTIF(I94:N94,38)</f>
        <v>0</v>
      </c>
      <c r="T94" s="13">
        <f>COUNTIF(I94:N94,40)</f>
        <v>0</v>
      </c>
      <c r="U94" s="13">
        <f t="shared" si="98"/>
        <v>0</v>
      </c>
      <c r="V94" s="13">
        <f>COUNTIF(O94:P94,5)</f>
        <v>0</v>
      </c>
      <c r="W94" s="16">
        <f t="shared" si="88"/>
        <v>0</v>
      </c>
      <c r="X94" s="16">
        <f t="shared" si="89"/>
        <v>0</v>
      </c>
      <c r="Y94" s="11"/>
      <c r="Z94" s="11">
        <v>0</v>
      </c>
    </row>
    <row r="95" spans="1:26" x14ac:dyDescent="0.25">
      <c r="A95" s="109" t="s">
        <v>27</v>
      </c>
      <c r="B95" s="22" t="e">
        <f>$B$6</f>
        <v>#REF!</v>
      </c>
      <c r="C95" s="22" t="e">
        <f>$C$6</f>
        <v>#REF!</v>
      </c>
      <c r="D95" s="22" t="e">
        <f>$D$6</f>
        <v>#REF!</v>
      </c>
      <c r="E95" s="22" t="e">
        <f>$E$6</f>
        <v>#REF!</v>
      </c>
      <c r="F95" s="22" t="e">
        <f>$F$6</f>
        <v>#REF!</v>
      </c>
      <c r="G95" s="22" t="e">
        <f>$G$6</f>
        <v>#REF!</v>
      </c>
      <c r="H95" s="22" t="e">
        <f>$H$6</f>
        <v>#REF!</v>
      </c>
      <c r="I95" s="13">
        <f t="shared" si="90"/>
        <v>0</v>
      </c>
      <c r="J95" s="13">
        <f t="shared" si="91"/>
        <v>0</v>
      </c>
      <c r="K95" s="13">
        <f t="shared" si="92"/>
        <v>0</v>
      </c>
      <c r="L95" s="13">
        <f t="shared" si="93"/>
        <v>0</v>
      </c>
      <c r="M95" s="13">
        <f t="shared" si="94"/>
        <v>0</v>
      </c>
      <c r="N95" s="13">
        <f t="shared" si="95"/>
        <v>0</v>
      </c>
      <c r="O95" s="13">
        <f t="shared" si="96"/>
        <v>0</v>
      </c>
      <c r="P95" s="13">
        <f>COUNTIF(I95:N95,10)</f>
        <v>0</v>
      </c>
      <c r="Q95" s="13">
        <f>COUNTIF(I95:N95,25)</f>
        <v>0</v>
      </c>
      <c r="R95" s="13">
        <f>COUNTIF(I95:N95,26)</f>
        <v>0</v>
      </c>
      <c r="S95" s="13">
        <f>COUNTIF(I95:N95,29)</f>
        <v>0</v>
      </c>
      <c r="T95" s="13">
        <f>COUNTIF(I95:N95,35)</f>
        <v>0</v>
      </c>
      <c r="U95" s="13">
        <f>COUNTIF(N95:O95,6)</f>
        <v>0</v>
      </c>
      <c r="V95" s="13">
        <f>COUNTIF(O95:P95,9)</f>
        <v>0</v>
      </c>
      <c r="W95" s="16">
        <f t="shared" si="88"/>
        <v>0</v>
      </c>
      <c r="X95" s="16">
        <f t="shared" si="89"/>
        <v>0</v>
      </c>
      <c r="Y95" s="11"/>
      <c r="Z95" s="11">
        <v>0</v>
      </c>
    </row>
    <row r="96" spans="1:26" x14ac:dyDescent="0.25">
      <c r="A96" s="109" t="s">
        <v>28</v>
      </c>
      <c r="B96" s="22" t="e">
        <f>$B$7</f>
        <v>#REF!</v>
      </c>
      <c r="C96" s="22" t="e">
        <f>$C$7</f>
        <v>#REF!</v>
      </c>
      <c r="D96" s="22">
        <f>$D86</f>
        <v>0</v>
      </c>
      <c r="E96" s="22" t="e">
        <f>$E$7</f>
        <v>#REF!</v>
      </c>
      <c r="F96" s="22" t="e">
        <f>$F$7</f>
        <v>#REF!</v>
      </c>
      <c r="G96" s="22" t="e">
        <f>$G$7</f>
        <v>#REF!</v>
      </c>
      <c r="H96" s="22" t="e">
        <f>$H$7</f>
        <v>#REF!</v>
      </c>
      <c r="I96" s="13">
        <f t="shared" si="90"/>
        <v>0</v>
      </c>
      <c r="J96" s="13">
        <f t="shared" si="91"/>
        <v>0</v>
      </c>
      <c r="K96" s="13">
        <f t="shared" si="92"/>
        <v>0</v>
      </c>
      <c r="L96" s="13">
        <f t="shared" si="93"/>
        <v>0</v>
      </c>
      <c r="M96" s="13">
        <f t="shared" si="94"/>
        <v>0</v>
      </c>
      <c r="N96" s="13">
        <f t="shared" si="95"/>
        <v>0</v>
      </c>
      <c r="O96" s="13">
        <f t="shared" si="96"/>
        <v>0</v>
      </c>
      <c r="P96" s="13">
        <f>COUNTIF(I96:N96,8)</f>
        <v>0</v>
      </c>
      <c r="Q96" s="13">
        <f>COUNTIF(I96:N96,33)</f>
        <v>0</v>
      </c>
      <c r="R96" s="13">
        <f>COUNTIF(I96:N96,35)</f>
        <v>0</v>
      </c>
      <c r="S96" s="13">
        <f>COUNTIF(I96:N96,36)</f>
        <v>0</v>
      </c>
      <c r="T96" s="13">
        <f>COUNTIF(I96:N96,37)</f>
        <v>0</v>
      </c>
      <c r="U96" s="13">
        <f>COUNTIF(N96:O96,3)</f>
        <v>0</v>
      </c>
      <c r="V96" s="13">
        <f>COUNTIF(O96:P96,7)</f>
        <v>0</v>
      </c>
      <c r="W96" s="16">
        <f t="shared" si="88"/>
        <v>0</v>
      </c>
      <c r="X96" s="16">
        <f t="shared" si="89"/>
        <v>0</v>
      </c>
      <c r="Y96" s="11"/>
      <c r="Z96" s="11">
        <v>0</v>
      </c>
    </row>
    <row r="97" spans="1:26" x14ac:dyDescent="0.25">
      <c r="A97" s="109" t="s">
        <v>29</v>
      </c>
      <c r="B97" s="22" t="e">
        <f>$B$8</f>
        <v>#REF!</v>
      </c>
      <c r="C97" s="22" t="e">
        <f>$C$8</f>
        <v>#REF!</v>
      </c>
      <c r="D97" s="22" t="e">
        <f>$D$8</f>
        <v>#REF!</v>
      </c>
      <c r="E97" s="22" t="e">
        <f>$E$8</f>
        <v>#REF!</v>
      </c>
      <c r="F97" s="22" t="e">
        <f>$F$8</f>
        <v>#REF!</v>
      </c>
      <c r="G97" s="22" t="e">
        <f>$G$8</f>
        <v>#REF!</v>
      </c>
      <c r="H97" s="22" t="e">
        <f>$H$8</f>
        <v>#REF!</v>
      </c>
      <c r="I97" s="13">
        <v>0</v>
      </c>
      <c r="J97" s="13">
        <v>0</v>
      </c>
      <c r="K97" s="13">
        <v>0</v>
      </c>
      <c r="L97" s="13">
        <v>0</v>
      </c>
      <c r="M97" s="13">
        <v>0</v>
      </c>
      <c r="N97" s="13">
        <v>0</v>
      </c>
      <c r="O97" s="13">
        <v>0</v>
      </c>
      <c r="P97" s="13">
        <v>0</v>
      </c>
      <c r="Q97" s="13">
        <v>0</v>
      </c>
      <c r="R97" s="13">
        <v>0</v>
      </c>
      <c r="S97" s="13">
        <v>0</v>
      </c>
      <c r="T97" s="13">
        <v>0</v>
      </c>
      <c r="U97" s="13">
        <v>0</v>
      </c>
      <c r="V97" s="13">
        <v>0</v>
      </c>
      <c r="W97" s="16">
        <f t="shared" si="88"/>
        <v>0</v>
      </c>
      <c r="X97" s="16">
        <f t="shared" si="89"/>
        <v>0</v>
      </c>
      <c r="Y97" s="11"/>
      <c r="Z97" s="11">
        <v>0</v>
      </c>
    </row>
    <row r="98" spans="1:26" x14ac:dyDescent="0.25">
      <c r="A98" s="109" t="s">
        <v>30</v>
      </c>
      <c r="B98" s="22" t="e">
        <f>$B$9</f>
        <v>#REF!</v>
      </c>
      <c r="C98" s="22" t="e">
        <f>$C$9</f>
        <v>#REF!</v>
      </c>
      <c r="D98" s="22" t="e">
        <f>$D$9</f>
        <v>#REF!</v>
      </c>
      <c r="E98" s="22" t="e">
        <f>$E$9</f>
        <v>#REF!</v>
      </c>
      <c r="F98" s="22" t="e">
        <f>$F$9</f>
        <v>#REF!</v>
      </c>
      <c r="G98" s="22" t="e">
        <f>$G$9</f>
        <v>#REF!</v>
      </c>
      <c r="H98" s="22" t="e">
        <f>$H$9</f>
        <v>#REF!</v>
      </c>
      <c r="I98" s="13">
        <v>0</v>
      </c>
      <c r="J98" s="13">
        <v>0</v>
      </c>
      <c r="K98" s="13">
        <v>0</v>
      </c>
      <c r="L98" s="13">
        <v>0</v>
      </c>
      <c r="M98" s="13">
        <v>0</v>
      </c>
      <c r="N98" s="13">
        <v>0</v>
      </c>
      <c r="O98" s="13">
        <v>0</v>
      </c>
      <c r="P98" s="13">
        <v>0</v>
      </c>
      <c r="Q98" s="13">
        <v>0</v>
      </c>
      <c r="R98" s="13">
        <v>0</v>
      </c>
      <c r="S98" s="13">
        <v>0</v>
      </c>
      <c r="T98" s="13">
        <v>0</v>
      </c>
      <c r="U98" s="13">
        <v>0</v>
      </c>
      <c r="V98" s="13">
        <v>0</v>
      </c>
      <c r="W98" s="16">
        <f t="shared" si="88"/>
        <v>0</v>
      </c>
      <c r="X98" s="16">
        <f t="shared" si="89"/>
        <v>0</v>
      </c>
      <c r="Y98" s="11"/>
      <c r="Z98" s="11">
        <v>0</v>
      </c>
    </row>
    <row r="99" spans="1:26" ht="15.75" thickBot="1" x14ac:dyDescent="0.3">
      <c r="A99" s="110">
        <v>9</v>
      </c>
    </row>
    <row r="100" spans="1:26" ht="15.75" thickBot="1" x14ac:dyDescent="0.3">
      <c r="A100" s="108">
        <v>44625</v>
      </c>
      <c r="B100" s="361" t="s">
        <v>0</v>
      </c>
      <c r="C100" s="340"/>
      <c r="D100" s="340"/>
      <c r="E100" s="340"/>
      <c r="F100" s="340"/>
      <c r="G100" s="340"/>
      <c r="H100" s="346"/>
      <c r="I100" s="361" t="s">
        <v>1</v>
      </c>
      <c r="J100" s="340"/>
      <c r="K100" s="340"/>
      <c r="L100" s="340"/>
      <c r="M100" s="340"/>
      <c r="N100" s="340"/>
      <c r="O100" s="340"/>
      <c r="P100" s="361" t="s">
        <v>2</v>
      </c>
      <c r="Q100" s="340"/>
      <c r="R100" s="340"/>
      <c r="S100" s="340"/>
      <c r="T100" s="340"/>
      <c r="U100" s="340"/>
      <c r="V100" s="340"/>
      <c r="W100" s="1" t="s">
        <v>9</v>
      </c>
      <c r="X100" s="2" t="s">
        <v>3</v>
      </c>
      <c r="Y100" s="11"/>
      <c r="Z100" s="11" t="s">
        <v>5</v>
      </c>
    </row>
    <row r="101" spans="1:26" x14ac:dyDescent="0.25">
      <c r="A101" s="109" t="s">
        <v>23</v>
      </c>
      <c r="B101" s="22" t="e">
        <f>$B$2</f>
        <v>#REF!</v>
      </c>
      <c r="C101" s="22" t="e">
        <f>$C$2</f>
        <v>#REF!</v>
      </c>
      <c r="D101" s="22" t="e">
        <f>$D$2</f>
        <v>#REF!</v>
      </c>
      <c r="E101" s="22" t="e">
        <f>$E$2</f>
        <v>#REF!</v>
      </c>
      <c r="F101" s="22" t="e">
        <f>$F$2</f>
        <v>#REF!</v>
      </c>
      <c r="G101" s="22" t="e">
        <f>$G$2</f>
        <v>#REF!</v>
      </c>
      <c r="H101" s="22" t="e">
        <f>$H$2</f>
        <v>#REF!</v>
      </c>
      <c r="I101" s="19"/>
      <c r="J101" s="19"/>
      <c r="K101" s="19"/>
      <c r="L101" s="19"/>
      <c r="M101" s="19"/>
      <c r="N101" s="19"/>
      <c r="O101" s="19"/>
      <c r="P101" s="13">
        <f>COUNTIF(I101:N101,3)</f>
        <v>0</v>
      </c>
      <c r="Q101" s="13">
        <f>COUNTIF(I101:N101,6)</f>
        <v>0</v>
      </c>
      <c r="R101" s="13">
        <f>COUNTIF(I101:N101,15)</f>
        <v>0</v>
      </c>
      <c r="S101" s="13">
        <f>COUNTIF(I101:N101,20)</f>
        <v>0</v>
      </c>
      <c r="T101" s="13">
        <f>COUNTIF(I101:N101,22)</f>
        <v>0</v>
      </c>
      <c r="U101" s="13">
        <f>COUNTIF(N101:O101,4)</f>
        <v>0</v>
      </c>
      <c r="V101" s="13">
        <f>COUNTIF(O101:P101,8)</f>
        <v>0</v>
      </c>
      <c r="W101" s="16">
        <f>SUMIF(P101:T101,1)</f>
        <v>0</v>
      </c>
      <c r="X101" s="16">
        <f>SUMIF(U101:V101,1)</f>
        <v>0</v>
      </c>
      <c r="Y101" s="11"/>
      <c r="Z101" s="11">
        <v>0</v>
      </c>
    </row>
    <row r="102" spans="1:26" x14ac:dyDescent="0.25">
      <c r="A102" s="109" t="s">
        <v>24</v>
      </c>
      <c r="B102" s="22" t="e">
        <f>$B$3</f>
        <v>#REF!</v>
      </c>
      <c r="C102" s="22" t="e">
        <f>$C$3</f>
        <v>#REF!</v>
      </c>
      <c r="D102" s="22">
        <f>$D92</f>
        <v>0</v>
      </c>
      <c r="E102" s="22" t="e">
        <f>$E$3</f>
        <v>#REF!</v>
      </c>
      <c r="F102" s="22" t="e">
        <f>$F$3</f>
        <v>#REF!</v>
      </c>
      <c r="G102" s="22" t="e">
        <f>$G$3</f>
        <v>#REF!</v>
      </c>
      <c r="H102" s="22" t="e">
        <f>$H$3</f>
        <v>#REF!</v>
      </c>
      <c r="I102" s="13">
        <f>$I$101</f>
        <v>0</v>
      </c>
      <c r="J102" s="13">
        <f>$J$101</f>
        <v>0</v>
      </c>
      <c r="K102" s="13">
        <f>$K$101</f>
        <v>0</v>
      </c>
      <c r="L102" s="13">
        <f>$L$101</f>
        <v>0</v>
      </c>
      <c r="M102" s="13">
        <f>$M$101</f>
        <v>0</v>
      </c>
      <c r="N102" s="13">
        <f>$N$101</f>
        <v>0</v>
      </c>
      <c r="O102" s="13">
        <f>$O$101</f>
        <v>0</v>
      </c>
      <c r="P102" s="13">
        <f>COUNTIF(I102:N102,15)</f>
        <v>0</v>
      </c>
      <c r="Q102" s="13">
        <f>COUNTIF(I102:N102,17)</f>
        <v>0</v>
      </c>
      <c r="R102" s="13">
        <f>COUNTIF(I102:N102,27)</f>
        <v>0</v>
      </c>
      <c r="S102" s="13">
        <f>COUNTIF(I102:N102,33)</f>
        <v>0</v>
      </c>
      <c r="T102" s="13">
        <f>COUNTIF(I102:N102,50)</f>
        <v>0</v>
      </c>
      <c r="U102" s="13">
        <f>COUNTIF(N102:O102,1)</f>
        <v>0</v>
      </c>
      <c r="V102" s="13">
        <f>COUNTIF(O102:P102,2)</f>
        <v>0</v>
      </c>
      <c r="W102" s="16">
        <f t="shared" ref="W102:W108" si="99">SUMIF(P102:T102,1)</f>
        <v>0</v>
      </c>
      <c r="X102" s="16">
        <f t="shared" ref="X102:X108" si="100">SUMIF(U102:V102,1)</f>
        <v>0</v>
      </c>
      <c r="Y102" s="11"/>
      <c r="Z102" s="11">
        <v>0</v>
      </c>
    </row>
    <row r="103" spans="1:26" x14ac:dyDescent="0.25">
      <c r="A103" s="109" t="s">
        <v>25</v>
      </c>
      <c r="B103" s="22" t="e">
        <f>$B$4</f>
        <v>#REF!</v>
      </c>
      <c r="C103" s="22" t="e">
        <f>$C$4</f>
        <v>#REF!</v>
      </c>
      <c r="D103" s="22">
        <f>$D93</f>
        <v>0</v>
      </c>
      <c r="E103" s="22" t="e">
        <f>$E$4</f>
        <v>#REF!</v>
      </c>
      <c r="F103" s="22" t="e">
        <f>$F$4</f>
        <v>#REF!</v>
      </c>
      <c r="G103" s="22" t="e">
        <f>$G$4</f>
        <v>#REF!</v>
      </c>
      <c r="H103" s="22" t="e">
        <f>$H$4</f>
        <v>#REF!</v>
      </c>
      <c r="I103" s="13">
        <f t="shared" ref="I103:I106" si="101">$I$101</f>
        <v>0</v>
      </c>
      <c r="J103" s="13">
        <f t="shared" ref="J103:J106" si="102">$J$101</f>
        <v>0</v>
      </c>
      <c r="K103" s="13">
        <f t="shared" ref="K103:K106" si="103">$K$101</f>
        <v>0</v>
      </c>
      <c r="L103" s="13">
        <f t="shared" ref="L103:L106" si="104">$L$101</f>
        <v>0</v>
      </c>
      <c r="M103" s="13">
        <f t="shared" ref="M103:M106" si="105">$M$101</f>
        <v>0</v>
      </c>
      <c r="N103" s="13">
        <f t="shared" ref="N103:N106" si="106">$N$101</f>
        <v>0</v>
      </c>
      <c r="O103" s="13">
        <f t="shared" ref="O103:O106" si="107">$O$101</f>
        <v>0</v>
      </c>
      <c r="P103" s="13">
        <f>COUNTIF(I103:N103,7)</f>
        <v>0</v>
      </c>
      <c r="Q103" s="13">
        <f t="shared" ref="Q103" si="108">COUNTIF(I103:N103,8)</f>
        <v>0</v>
      </c>
      <c r="R103" s="13">
        <f>COUNTIF(I103:N103,28)</f>
        <v>0</v>
      </c>
      <c r="S103" s="13">
        <f>COUNTIF(I103:N103,34)</f>
        <v>0</v>
      </c>
      <c r="T103" s="13">
        <f>COUNTIF(I103:N103,39)</f>
        <v>0</v>
      </c>
      <c r="U103" s="13">
        <f t="shared" ref="U103:U104" si="109">COUNTIF(N103:O103,4)</f>
        <v>0</v>
      </c>
      <c r="V103" s="13">
        <f>COUNTIF(O103:P103,10)</f>
        <v>0</v>
      </c>
      <c r="W103" s="16">
        <f t="shared" si="99"/>
        <v>0</v>
      </c>
      <c r="X103" s="16">
        <f t="shared" si="100"/>
        <v>0</v>
      </c>
      <c r="Y103" s="11"/>
      <c r="Z103" s="11">
        <v>0</v>
      </c>
    </row>
    <row r="104" spans="1:26" x14ac:dyDescent="0.25">
      <c r="A104" s="109" t="s">
        <v>26</v>
      </c>
      <c r="B104" s="22" t="e">
        <f>$B$5</f>
        <v>#REF!</v>
      </c>
      <c r="C104" s="22" t="e">
        <f>$C$5</f>
        <v>#REF!</v>
      </c>
      <c r="D104" s="22" t="e">
        <f>$D$5</f>
        <v>#REF!</v>
      </c>
      <c r="E104" s="22" t="e">
        <f>$E$5</f>
        <v>#REF!</v>
      </c>
      <c r="F104" s="22" t="e">
        <f>$F$5</f>
        <v>#REF!</v>
      </c>
      <c r="G104" s="22" t="e">
        <f>$G$5</f>
        <v>#REF!</v>
      </c>
      <c r="H104" s="22" t="e">
        <f>$H$5</f>
        <v>#REF!</v>
      </c>
      <c r="I104" s="13">
        <f t="shared" si="101"/>
        <v>0</v>
      </c>
      <c r="J104" s="13">
        <f t="shared" si="102"/>
        <v>0</v>
      </c>
      <c r="K104" s="13">
        <f t="shared" si="103"/>
        <v>0</v>
      </c>
      <c r="L104" s="13">
        <f t="shared" si="104"/>
        <v>0</v>
      </c>
      <c r="M104" s="13">
        <f t="shared" si="105"/>
        <v>0</v>
      </c>
      <c r="N104" s="13">
        <f t="shared" si="106"/>
        <v>0</v>
      </c>
      <c r="O104" s="13">
        <f t="shared" si="107"/>
        <v>0</v>
      </c>
      <c r="P104" s="13">
        <f>COUNTIF(I104:N104,1)</f>
        <v>0</v>
      </c>
      <c r="Q104" s="13">
        <f>COUNTIF(I104:N104,6)</f>
        <v>0</v>
      </c>
      <c r="R104" s="13">
        <f>COUNTIF(I104:N104,19)</f>
        <v>0</v>
      </c>
      <c r="S104" s="13">
        <f>COUNTIF(I104:N104,38)</f>
        <v>0</v>
      </c>
      <c r="T104" s="13">
        <f>COUNTIF(I104:N104,40)</f>
        <v>0</v>
      </c>
      <c r="U104" s="13">
        <f t="shared" si="109"/>
        <v>0</v>
      </c>
      <c r="V104" s="13">
        <f>COUNTIF(O104:P104,5)</f>
        <v>0</v>
      </c>
      <c r="W104" s="16">
        <f t="shared" si="99"/>
        <v>0</v>
      </c>
      <c r="X104" s="16">
        <f t="shared" si="100"/>
        <v>0</v>
      </c>
      <c r="Y104" s="11"/>
      <c r="Z104" s="11">
        <v>0</v>
      </c>
    </row>
    <row r="105" spans="1:26" x14ac:dyDescent="0.25">
      <c r="A105" s="109" t="s">
        <v>27</v>
      </c>
      <c r="B105" s="22" t="e">
        <f>$B$6</f>
        <v>#REF!</v>
      </c>
      <c r="C105" s="22" t="e">
        <f>$C$6</f>
        <v>#REF!</v>
      </c>
      <c r="D105" s="22" t="e">
        <f>$D$6</f>
        <v>#REF!</v>
      </c>
      <c r="E105" s="22" t="e">
        <f>$E$6</f>
        <v>#REF!</v>
      </c>
      <c r="F105" s="22" t="e">
        <f>$F$6</f>
        <v>#REF!</v>
      </c>
      <c r="G105" s="22" t="e">
        <f>$G$6</f>
        <v>#REF!</v>
      </c>
      <c r="H105" s="22" t="e">
        <f>$H$6</f>
        <v>#REF!</v>
      </c>
      <c r="I105" s="13">
        <f t="shared" si="101"/>
        <v>0</v>
      </c>
      <c r="J105" s="13">
        <f t="shared" si="102"/>
        <v>0</v>
      </c>
      <c r="K105" s="13">
        <f t="shared" si="103"/>
        <v>0</v>
      </c>
      <c r="L105" s="13">
        <f t="shared" si="104"/>
        <v>0</v>
      </c>
      <c r="M105" s="13">
        <f t="shared" si="105"/>
        <v>0</v>
      </c>
      <c r="N105" s="13">
        <f t="shared" si="106"/>
        <v>0</v>
      </c>
      <c r="O105" s="13">
        <f t="shared" si="107"/>
        <v>0</v>
      </c>
      <c r="P105" s="13">
        <f>COUNTIF(I105:N105,10)</f>
        <v>0</v>
      </c>
      <c r="Q105" s="13">
        <f>COUNTIF(I105:N105,25)</f>
        <v>0</v>
      </c>
      <c r="R105" s="13">
        <f>COUNTIF(I105:N105,26)</f>
        <v>0</v>
      </c>
      <c r="S105" s="13">
        <f>COUNTIF(I105:N105,29)</f>
        <v>0</v>
      </c>
      <c r="T105" s="13">
        <f>COUNTIF(I105:N105,35)</f>
        <v>0</v>
      </c>
      <c r="U105" s="13">
        <f>COUNTIF(N105:O105,6)</f>
        <v>0</v>
      </c>
      <c r="V105" s="13">
        <f>COUNTIF(O105:P105,9)</f>
        <v>0</v>
      </c>
      <c r="W105" s="16">
        <f t="shared" si="99"/>
        <v>0</v>
      </c>
      <c r="X105" s="16">
        <f t="shared" si="100"/>
        <v>0</v>
      </c>
      <c r="Y105" s="11"/>
      <c r="Z105" s="11">
        <v>0</v>
      </c>
    </row>
    <row r="106" spans="1:26" x14ac:dyDescent="0.25">
      <c r="A106" s="109" t="s">
        <v>28</v>
      </c>
      <c r="B106" s="22" t="e">
        <f>$B$7</f>
        <v>#REF!</v>
      </c>
      <c r="C106" s="22" t="e">
        <f>$C$7</f>
        <v>#REF!</v>
      </c>
      <c r="D106" s="22">
        <f>$D96</f>
        <v>0</v>
      </c>
      <c r="E106" s="22" t="e">
        <f>$E$7</f>
        <v>#REF!</v>
      </c>
      <c r="F106" s="22" t="e">
        <f>$F$7</f>
        <v>#REF!</v>
      </c>
      <c r="G106" s="22" t="e">
        <f>$G$7</f>
        <v>#REF!</v>
      </c>
      <c r="H106" s="22" t="e">
        <f>$H$7</f>
        <v>#REF!</v>
      </c>
      <c r="I106" s="13">
        <f t="shared" si="101"/>
        <v>0</v>
      </c>
      <c r="J106" s="13">
        <f t="shared" si="102"/>
        <v>0</v>
      </c>
      <c r="K106" s="13">
        <f t="shared" si="103"/>
        <v>0</v>
      </c>
      <c r="L106" s="13">
        <f t="shared" si="104"/>
        <v>0</v>
      </c>
      <c r="M106" s="13">
        <f t="shared" si="105"/>
        <v>0</v>
      </c>
      <c r="N106" s="13">
        <f t="shared" si="106"/>
        <v>0</v>
      </c>
      <c r="O106" s="13">
        <f t="shared" si="107"/>
        <v>0</v>
      </c>
      <c r="P106" s="13">
        <f>COUNTIF(I106:N106,8)</f>
        <v>0</v>
      </c>
      <c r="Q106" s="13">
        <f>COUNTIF(I106:N106,33)</f>
        <v>0</v>
      </c>
      <c r="R106" s="13">
        <f>COUNTIF(I106:N106,35)</f>
        <v>0</v>
      </c>
      <c r="S106" s="13">
        <f>COUNTIF(I106:N106,36)</f>
        <v>0</v>
      </c>
      <c r="T106" s="13">
        <f>COUNTIF(I106:N106,37)</f>
        <v>0</v>
      </c>
      <c r="U106" s="13">
        <f>COUNTIF(N106:O106,3)</f>
        <v>0</v>
      </c>
      <c r="V106" s="13">
        <f>COUNTIF(O106:P106,7)</f>
        <v>0</v>
      </c>
      <c r="W106" s="16">
        <f t="shared" si="99"/>
        <v>0</v>
      </c>
      <c r="X106" s="16">
        <f t="shared" si="100"/>
        <v>0</v>
      </c>
      <c r="Y106" s="11"/>
      <c r="Z106" s="11">
        <v>0</v>
      </c>
    </row>
    <row r="107" spans="1:26" x14ac:dyDescent="0.25">
      <c r="A107" s="109" t="s">
        <v>29</v>
      </c>
      <c r="B107" s="22" t="e">
        <f>$B$8</f>
        <v>#REF!</v>
      </c>
      <c r="C107" s="22" t="e">
        <f>$C$8</f>
        <v>#REF!</v>
      </c>
      <c r="D107" s="22" t="e">
        <f>$D$8</f>
        <v>#REF!</v>
      </c>
      <c r="E107" s="22" t="e">
        <f>$E$8</f>
        <v>#REF!</v>
      </c>
      <c r="F107" s="22" t="e">
        <f>$F$8</f>
        <v>#REF!</v>
      </c>
      <c r="G107" s="22" t="e">
        <f>$G$8</f>
        <v>#REF!</v>
      </c>
      <c r="H107" s="22" t="e">
        <f>$H$8</f>
        <v>#REF!</v>
      </c>
      <c r="I107" s="13">
        <v>0</v>
      </c>
      <c r="J107" s="13">
        <v>0</v>
      </c>
      <c r="K107" s="13">
        <v>0</v>
      </c>
      <c r="L107" s="13">
        <v>0</v>
      </c>
      <c r="M107" s="13">
        <v>0</v>
      </c>
      <c r="N107" s="13">
        <v>0</v>
      </c>
      <c r="O107" s="13">
        <v>0</v>
      </c>
      <c r="P107" s="13">
        <v>0</v>
      </c>
      <c r="Q107" s="13">
        <v>0</v>
      </c>
      <c r="R107" s="13">
        <v>0</v>
      </c>
      <c r="S107" s="13">
        <v>0</v>
      </c>
      <c r="T107" s="13">
        <v>0</v>
      </c>
      <c r="U107" s="13">
        <v>0</v>
      </c>
      <c r="V107" s="13">
        <v>0</v>
      </c>
      <c r="W107" s="16">
        <f t="shared" si="99"/>
        <v>0</v>
      </c>
      <c r="X107" s="16">
        <f t="shared" si="100"/>
        <v>0</v>
      </c>
      <c r="Y107" s="11"/>
      <c r="Z107" s="11">
        <v>0</v>
      </c>
    </row>
    <row r="108" spans="1:26" x14ac:dyDescent="0.25">
      <c r="A108" s="109" t="s">
        <v>30</v>
      </c>
      <c r="B108" s="22" t="e">
        <f>$B$9</f>
        <v>#REF!</v>
      </c>
      <c r="C108" s="22" t="e">
        <f>$C$9</f>
        <v>#REF!</v>
      </c>
      <c r="D108" s="22" t="e">
        <f>$D$9</f>
        <v>#REF!</v>
      </c>
      <c r="E108" s="22" t="e">
        <f>$E$9</f>
        <v>#REF!</v>
      </c>
      <c r="F108" s="22" t="e">
        <f>$F$9</f>
        <v>#REF!</v>
      </c>
      <c r="G108" s="22" t="e">
        <f>$G$9</f>
        <v>#REF!</v>
      </c>
      <c r="H108" s="22" t="e">
        <f>$H$9</f>
        <v>#REF!</v>
      </c>
      <c r="I108" s="13">
        <v>0</v>
      </c>
      <c r="J108" s="13">
        <v>0</v>
      </c>
      <c r="K108" s="13">
        <v>0</v>
      </c>
      <c r="L108" s="13">
        <v>0</v>
      </c>
      <c r="M108" s="13">
        <v>0</v>
      </c>
      <c r="N108" s="13">
        <v>0</v>
      </c>
      <c r="O108" s="13">
        <v>0</v>
      </c>
      <c r="P108" s="13">
        <v>0</v>
      </c>
      <c r="Q108" s="13">
        <v>0</v>
      </c>
      <c r="R108" s="13">
        <v>0</v>
      </c>
      <c r="S108" s="13">
        <v>0</v>
      </c>
      <c r="T108" s="13">
        <v>0</v>
      </c>
      <c r="U108" s="13">
        <v>0</v>
      </c>
      <c r="V108" s="13">
        <v>0</v>
      </c>
      <c r="W108" s="16">
        <f t="shared" si="99"/>
        <v>0</v>
      </c>
      <c r="X108" s="16">
        <f t="shared" si="100"/>
        <v>0</v>
      </c>
      <c r="Y108" s="11"/>
      <c r="Z108" s="11">
        <v>0</v>
      </c>
    </row>
    <row r="109" spans="1:26" x14ac:dyDescent="0.25">
      <c r="A109" s="110">
        <v>10</v>
      </c>
    </row>
    <row r="117" spans="1:26" ht="15.75" thickBot="1" x14ac:dyDescent="0.3"/>
    <row r="118" spans="1:26" ht="15.75" thickBot="1" x14ac:dyDescent="0.3">
      <c r="A118" s="108">
        <v>44267</v>
      </c>
      <c r="B118" s="361" t="s">
        <v>0</v>
      </c>
      <c r="C118" s="340"/>
      <c r="D118" s="340"/>
      <c r="E118" s="340"/>
      <c r="F118" s="340"/>
      <c r="G118" s="340"/>
      <c r="H118" s="346"/>
      <c r="I118" s="361" t="s">
        <v>1</v>
      </c>
      <c r="J118" s="340"/>
      <c r="K118" s="340"/>
      <c r="L118" s="340"/>
      <c r="M118" s="340"/>
      <c r="N118" s="340"/>
      <c r="O118" s="340"/>
      <c r="P118" s="361" t="s">
        <v>2</v>
      </c>
      <c r="Q118" s="340"/>
      <c r="R118" s="340"/>
      <c r="S118" s="340"/>
      <c r="T118" s="340"/>
      <c r="U118" s="340"/>
      <c r="V118" s="340"/>
      <c r="W118" s="1" t="s">
        <v>9</v>
      </c>
      <c r="X118" s="2" t="s">
        <v>3</v>
      </c>
      <c r="Y118" s="11"/>
      <c r="Z118" s="11" t="s">
        <v>5</v>
      </c>
    </row>
    <row r="119" spans="1:26" x14ac:dyDescent="0.25">
      <c r="A119" s="109" t="s">
        <v>23</v>
      </c>
      <c r="B119" s="22" t="e">
        <f>$B$2</f>
        <v>#REF!</v>
      </c>
      <c r="C119" s="22" t="e">
        <f>$C$2</f>
        <v>#REF!</v>
      </c>
      <c r="D119" s="22" t="e">
        <f>$D$2</f>
        <v>#REF!</v>
      </c>
      <c r="E119" s="22" t="e">
        <f>$E$2</f>
        <v>#REF!</v>
      </c>
      <c r="F119" s="22" t="e">
        <f>$F$2</f>
        <v>#REF!</v>
      </c>
      <c r="G119" s="22" t="e">
        <f>$G$2</f>
        <v>#REF!</v>
      </c>
      <c r="H119" s="22" t="e">
        <f>$H$2</f>
        <v>#REF!</v>
      </c>
      <c r="I119" s="19"/>
      <c r="J119" s="19"/>
      <c r="K119" s="19"/>
      <c r="L119" s="19"/>
      <c r="M119" s="19"/>
      <c r="N119" s="19"/>
      <c r="O119" s="19"/>
      <c r="P119" s="13">
        <f>COUNTIF(I119:N119,3)</f>
        <v>0</v>
      </c>
      <c r="Q119" s="13">
        <f>COUNTIF(I119:N119,6)</f>
        <v>0</v>
      </c>
      <c r="R119" s="13">
        <f>COUNTIF(I119:N119,15)</f>
        <v>0</v>
      </c>
      <c r="S119" s="13">
        <f>COUNTIF(I119:N119,20)</f>
        <v>0</v>
      </c>
      <c r="T119" s="13">
        <f>COUNTIF(I119:N119,22)</f>
        <v>0</v>
      </c>
      <c r="U119" s="13">
        <f>COUNTIF(N119:O119,4)</f>
        <v>0</v>
      </c>
      <c r="V119" s="13">
        <f>COUNTIF(O119:P119,8)</f>
        <v>0</v>
      </c>
      <c r="W119" s="16">
        <f>SUMIF(P119:T119,1)</f>
        <v>0</v>
      </c>
      <c r="X119" s="16">
        <f>SUMIF(U119:V119,1)</f>
        <v>0</v>
      </c>
      <c r="Y119" s="11"/>
      <c r="Z119" s="11">
        <v>0</v>
      </c>
    </row>
    <row r="120" spans="1:26" x14ac:dyDescent="0.25">
      <c r="A120" s="109" t="s">
        <v>24</v>
      </c>
      <c r="B120" s="22" t="e">
        <f>$B$3</f>
        <v>#REF!</v>
      </c>
      <c r="C120" s="22" t="e">
        <f>$C$3</f>
        <v>#REF!</v>
      </c>
      <c r="D120" s="22">
        <f>$D110</f>
        <v>0</v>
      </c>
      <c r="E120" s="22" t="e">
        <f>$E$3</f>
        <v>#REF!</v>
      </c>
      <c r="F120" s="22" t="e">
        <f>$F$3</f>
        <v>#REF!</v>
      </c>
      <c r="G120" s="22" t="e">
        <f>$G$3</f>
        <v>#REF!</v>
      </c>
      <c r="H120" s="22" t="e">
        <f>$H$3</f>
        <v>#REF!</v>
      </c>
      <c r="I120" s="13">
        <f>$I$119</f>
        <v>0</v>
      </c>
      <c r="J120" s="13">
        <f>$J$119</f>
        <v>0</v>
      </c>
      <c r="K120" s="13">
        <f>$K$119</f>
        <v>0</v>
      </c>
      <c r="L120" s="13">
        <f>$L$119</f>
        <v>0</v>
      </c>
      <c r="M120" s="13">
        <f>$M$119</f>
        <v>0</v>
      </c>
      <c r="N120" s="13">
        <f>$N$119</f>
        <v>0</v>
      </c>
      <c r="O120" s="13">
        <f>$O$119</f>
        <v>0</v>
      </c>
      <c r="P120" s="13">
        <f>COUNTIF(I120:N120,15)</f>
        <v>0</v>
      </c>
      <c r="Q120" s="13">
        <f>COUNTIF(I120:N120,17)</f>
        <v>0</v>
      </c>
      <c r="R120" s="13">
        <f>COUNTIF(I120:N120,27)</f>
        <v>0</v>
      </c>
      <c r="S120" s="13">
        <f>COUNTIF(I120:N120,33)</f>
        <v>0</v>
      </c>
      <c r="T120" s="13">
        <f>COUNTIF(I120:N120,50)</f>
        <v>0</v>
      </c>
      <c r="U120" s="13">
        <f>COUNTIF(N120:O120,1)</f>
        <v>0</v>
      </c>
      <c r="V120" s="13">
        <f>COUNTIF(O120:P120,2)</f>
        <v>0</v>
      </c>
      <c r="W120" s="16">
        <f t="shared" ref="W120:W126" si="110">SUMIF(P120:T120,1)</f>
        <v>0</v>
      </c>
      <c r="X120" s="16">
        <f t="shared" ref="X120:X126" si="111">SUMIF(U120:V120,1)</f>
        <v>0</v>
      </c>
      <c r="Y120" s="11"/>
      <c r="Z120" s="11">
        <v>0</v>
      </c>
    </row>
    <row r="121" spans="1:26" x14ac:dyDescent="0.25">
      <c r="A121" s="109" t="s">
        <v>25</v>
      </c>
      <c r="B121" s="22" t="e">
        <f>$B$4</f>
        <v>#REF!</v>
      </c>
      <c r="C121" s="22" t="e">
        <f>$C$4</f>
        <v>#REF!</v>
      </c>
      <c r="D121" s="22">
        <f>$D111</f>
        <v>0</v>
      </c>
      <c r="E121" s="22" t="e">
        <f>$E$4</f>
        <v>#REF!</v>
      </c>
      <c r="F121" s="22" t="e">
        <f>$F$4</f>
        <v>#REF!</v>
      </c>
      <c r="G121" s="22" t="e">
        <f>$G$4</f>
        <v>#REF!</v>
      </c>
      <c r="H121" s="22" t="e">
        <f>$H$4</f>
        <v>#REF!</v>
      </c>
      <c r="I121" s="13">
        <f t="shared" ref="I121:I124" si="112">$I$119</f>
        <v>0</v>
      </c>
      <c r="J121" s="13">
        <f t="shared" ref="J121:J124" si="113">$J$119</f>
        <v>0</v>
      </c>
      <c r="K121" s="13">
        <f t="shared" ref="K121:K124" si="114">$K$119</f>
        <v>0</v>
      </c>
      <c r="L121" s="13">
        <f t="shared" ref="L121:L124" si="115">$L$119</f>
        <v>0</v>
      </c>
      <c r="M121" s="13">
        <f t="shared" ref="M121:M124" si="116">$M$119</f>
        <v>0</v>
      </c>
      <c r="N121" s="13">
        <f t="shared" ref="N121:N124" si="117">$N$119</f>
        <v>0</v>
      </c>
      <c r="O121" s="13">
        <f t="shared" ref="O121:O124" si="118">$O$119</f>
        <v>0</v>
      </c>
      <c r="P121" s="13">
        <f>COUNTIF(I121:N121,7)</f>
        <v>0</v>
      </c>
      <c r="Q121" s="13">
        <f t="shared" ref="Q121" si="119">COUNTIF(I121:N121,8)</f>
        <v>0</v>
      </c>
      <c r="R121" s="13">
        <f>COUNTIF(I121:N121,28)</f>
        <v>0</v>
      </c>
      <c r="S121" s="13">
        <f>COUNTIF(I121:N121,34)</f>
        <v>0</v>
      </c>
      <c r="T121" s="13">
        <f>COUNTIF(I121:N121,39)</f>
        <v>0</v>
      </c>
      <c r="U121" s="13">
        <f t="shared" ref="U121:U122" si="120">COUNTIF(N121:O121,4)</f>
        <v>0</v>
      </c>
      <c r="V121" s="13">
        <f>COUNTIF(O121:P121,10)</f>
        <v>0</v>
      </c>
      <c r="W121" s="16">
        <f t="shared" si="110"/>
        <v>0</v>
      </c>
      <c r="X121" s="16">
        <f t="shared" si="111"/>
        <v>0</v>
      </c>
      <c r="Y121" s="11"/>
      <c r="Z121" s="11">
        <v>0</v>
      </c>
    </row>
    <row r="122" spans="1:26" x14ac:dyDescent="0.25">
      <c r="A122" s="109" t="s">
        <v>26</v>
      </c>
      <c r="B122" s="22" t="e">
        <f>$B$5</f>
        <v>#REF!</v>
      </c>
      <c r="C122" s="22" t="e">
        <f>$C$5</f>
        <v>#REF!</v>
      </c>
      <c r="D122" s="22" t="e">
        <f>$D$5</f>
        <v>#REF!</v>
      </c>
      <c r="E122" s="22" t="e">
        <f>$E$5</f>
        <v>#REF!</v>
      </c>
      <c r="F122" s="22" t="e">
        <f>$F$5</f>
        <v>#REF!</v>
      </c>
      <c r="G122" s="22" t="e">
        <f>$G$5</f>
        <v>#REF!</v>
      </c>
      <c r="H122" s="22" t="e">
        <f>$H$5</f>
        <v>#REF!</v>
      </c>
      <c r="I122" s="13">
        <f t="shared" si="112"/>
        <v>0</v>
      </c>
      <c r="J122" s="13">
        <f t="shared" si="113"/>
        <v>0</v>
      </c>
      <c r="K122" s="13">
        <f t="shared" si="114"/>
        <v>0</v>
      </c>
      <c r="L122" s="13">
        <f t="shared" si="115"/>
        <v>0</v>
      </c>
      <c r="M122" s="13">
        <f t="shared" si="116"/>
        <v>0</v>
      </c>
      <c r="N122" s="13">
        <f t="shared" si="117"/>
        <v>0</v>
      </c>
      <c r="O122" s="13">
        <f t="shared" si="118"/>
        <v>0</v>
      </c>
      <c r="P122" s="13">
        <f>COUNTIF(I122:N122,1)</f>
        <v>0</v>
      </c>
      <c r="Q122" s="13">
        <f>COUNTIF(I122:N122,6)</f>
        <v>0</v>
      </c>
      <c r="R122" s="13">
        <f>COUNTIF(I122:N122,19)</f>
        <v>0</v>
      </c>
      <c r="S122" s="13">
        <f>COUNTIF(I122:N122,38)</f>
        <v>0</v>
      </c>
      <c r="T122" s="13">
        <f>COUNTIF(I122:N122,40)</f>
        <v>0</v>
      </c>
      <c r="U122" s="13">
        <f t="shared" si="120"/>
        <v>0</v>
      </c>
      <c r="V122" s="13">
        <f>COUNTIF(O122:P122,5)</f>
        <v>0</v>
      </c>
      <c r="W122" s="16">
        <f t="shared" si="110"/>
        <v>0</v>
      </c>
      <c r="X122" s="16">
        <f t="shared" si="111"/>
        <v>0</v>
      </c>
      <c r="Y122" s="11"/>
      <c r="Z122" s="11">
        <v>0</v>
      </c>
    </row>
    <row r="123" spans="1:26" x14ac:dyDescent="0.25">
      <c r="A123" s="109" t="s">
        <v>27</v>
      </c>
      <c r="B123" s="22" t="e">
        <f>$B$6</f>
        <v>#REF!</v>
      </c>
      <c r="C123" s="22" t="e">
        <f>$C$6</f>
        <v>#REF!</v>
      </c>
      <c r="D123" s="22" t="e">
        <f>$D$6</f>
        <v>#REF!</v>
      </c>
      <c r="E123" s="22" t="e">
        <f>$E$6</f>
        <v>#REF!</v>
      </c>
      <c r="F123" s="22" t="e">
        <f>$F$6</f>
        <v>#REF!</v>
      </c>
      <c r="G123" s="22" t="e">
        <f>$G$6</f>
        <v>#REF!</v>
      </c>
      <c r="H123" s="22" t="e">
        <f>$H$6</f>
        <v>#REF!</v>
      </c>
      <c r="I123" s="13">
        <f t="shared" si="112"/>
        <v>0</v>
      </c>
      <c r="J123" s="13">
        <f t="shared" si="113"/>
        <v>0</v>
      </c>
      <c r="K123" s="13">
        <f t="shared" si="114"/>
        <v>0</v>
      </c>
      <c r="L123" s="13">
        <f t="shared" si="115"/>
        <v>0</v>
      </c>
      <c r="M123" s="13">
        <f t="shared" si="116"/>
        <v>0</v>
      </c>
      <c r="N123" s="13">
        <f t="shared" si="117"/>
        <v>0</v>
      </c>
      <c r="O123" s="13">
        <f t="shared" si="118"/>
        <v>0</v>
      </c>
      <c r="P123" s="13">
        <f>COUNTIF(I123:N123,10)</f>
        <v>0</v>
      </c>
      <c r="Q123" s="13">
        <f>COUNTIF(I123:N123,25)</f>
        <v>0</v>
      </c>
      <c r="R123" s="13">
        <f>COUNTIF(I123:N123,26)</f>
        <v>0</v>
      </c>
      <c r="S123" s="13">
        <f>COUNTIF(I123:N123,29)</f>
        <v>0</v>
      </c>
      <c r="T123" s="13">
        <f>COUNTIF(I123:N123,35)</f>
        <v>0</v>
      </c>
      <c r="U123" s="13">
        <f>COUNTIF(N123:O123,6)</f>
        <v>0</v>
      </c>
      <c r="V123" s="13">
        <f>COUNTIF(O123:P123,9)</f>
        <v>0</v>
      </c>
      <c r="W123" s="16">
        <f t="shared" si="110"/>
        <v>0</v>
      </c>
      <c r="X123" s="16">
        <f t="shared" si="111"/>
        <v>0</v>
      </c>
      <c r="Y123" s="11"/>
      <c r="Z123" s="11">
        <v>0</v>
      </c>
    </row>
    <row r="124" spans="1:26" x14ac:dyDescent="0.25">
      <c r="A124" s="109" t="s">
        <v>28</v>
      </c>
      <c r="B124" s="22" t="e">
        <f>$B$7</f>
        <v>#REF!</v>
      </c>
      <c r="C124" s="22" t="e">
        <f>$C$7</f>
        <v>#REF!</v>
      </c>
      <c r="D124" s="22">
        <f>$D114</f>
        <v>0</v>
      </c>
      <c r="E124" s="22" t="e">
        <f>$E$7</f>
        <v>#REF!</v>
      </c>
      <c r="F124" s="22" t="e">
        <f>$F$7</f>
        <v>#REF!</v>
      </c>
      <c r="G124" s="22" t="e">
        <f>$G$7</f>
        <v>#REF!</v>
      </c>
      <c r="H124" s="22" t="e">
        <f>$H$7</f>
        <v>#REF!</v>
      </c>
      <c r="I124" s="13">
        <f t="shared" si="112"/>
        <v>0</v>
      </c>
      <c r="J124" s="13">
        <f t="shared" si="113"/>
        <v>0</v>
      </c>
      <c r="K124" s="13">
        <f t="shared" si="114"/>
        <v>0</v>
      </c>
      <c r="L124" s="13">
        <f t="shared" si="115"/>
        <v>0</v>
      </c>
      <c r="M124" s="13">
        <f t="shared" si="116"/>
        <v>0</v>
      </c>
      <c r="N124" s="13">
        <f t="shared" si="117"/>
        <v>0</v>
      </c>
      <c r="O124" s="13">
        <f t="shared" si="118"/>
        <v>0</v>
      </c>
      <c r="P124" s="13">
        <f>COUNTIF(I124:N124,8)</f>
        <v>0</v>
      </c>
      <c r="Q124" s="13">
        <f>COUNTIF(I124:N124,33)</f>
        <v>0</v>
      </c>
      <c r="R124" s="13">
        <f>COUNTIF(I124:N124,35)</f>
        <v>0</v>
      </c>
      <c r="S124" s="13">
        <f>COUNTIF(I124:N124,36)</f>
        <v>0</v>
      </c>
      <c r="T124" s="13">
        <f>COUNTIF(I124:N124,37)</f>
        <v>0</v>
      </c>
      <c r="U124" s="13">
        <f>COUNTIF(N124:O124,3)</f>
        <v>0</v>
      </c>
      <c r="V124" s="13">
        <f>COUNTIF(O124:P124,7)</f>
        <v>0</v>
      </c>
      <c r="W124" s="16">
        <f t="shared" si="110"/>
        <v>0</v>
      </c>
      <c r="X124" s="16">
        <f t="shared" si="111"/>
        <v>0</v>
      </c>
      <c r="Y124" s="11"/>
      <c r="Z124" s="11">
        <v>0</v>
      </c>
    </row>
    <row r="125" spans="1:26" x14ac:dyDescent="0.25">
      <c r="A125" s="109" t="s">
        <v>29</v>
      </c>
      <c r="B125" s="22" t="e">
        <f>$B$8</f>
        <v>#REF!</v>
      </c>
      <c r="C125" s="22" t="e">
        <f>$C$8</f>
        <v>#REF!</v>
      </c>
      <c r="D125" s="22" t="e">
        <f>$D$8</f>
        <v>#REF!</v>
      </c>
      <c r="E125" s="22" t="e">
        <f>$E$8</f>
        <v>#REF!</v>
      </c>
      <c r="F125" s="22" t="e">
        <f>$F$8</f>
        <v>#REF!</v>
      </c>
      <c r="G125" s="22" t="e">
        <f>$G$8</f>
        <v>#REF!</v>
      </c>
      <c r="H125" s="22" t="e">
        <f>$H$8</f>
        <v>#REF!</v>
      </c>
      <c r="I125" s="13">
        <v>0</v>
      </c>
      <c r="J125" s="13">
        <v>0</v>
      </c>
      <c r="K125" s="13">
        <v>0</v>
      </c>
      <c r="L125" s="13">
        <v>0</v>
      </c>
      <c r="M125" s="13">
        <v>0</v>
      </c>
      <c r="N125" s="13">
        <v>0</v>
      </c>
      <c r="O125" s="13">
        <v>0</v>
      </c>
      <c r="P125" s="13">
        <v>0</v>
      </c>
      <c r="Q125" s="13">
        <v>0</v>
      </c>
      <c r="R125" s="13">
        <v>0</v>
      </c>
      <c r="S125" s="13">
        <v>0</v>
      </c>
      <c r="T125" s="13">
        <v>0</v>
      </c>
      <c r="U125" s="13">
        <v>0</v>
      </c>
      <c r="V125" s="13">
        <v>0</v>
      </c>
      <c r="W125" s="16">
        <f t="shared" si="110"/>
        <v>0</v>
      </c>
      <c r="X125" s="16">
        <f t="shared" si="111"/>
        <v>0</v>
      </c>
      <c r="Y125" s="11"/>
      <c r="Z125" s="11">
        <v>0</v>
      </c>
    </row>
    <row r="126" spans="1:26" x14ac:dyDescent="0.25">
      <c r="A126" s="109" t="s">
        <v>30</v>
      </c>
      <c r="B126" s="22" t="e">
        <f>$B$9</f>
        <v>#REF!</v>
      </c>
      <c r="C126" s="22" t="e">
        <f>$C$9</f>
        <v>#REF!</v>
      </c>
      <c r="D126" s="22" t="e">
        <f>$D$9</f>
        <v>#REF!</v>
      </c>
      <c r="E126" s="22" t="e">
        <f>$E$9</f>
        <v>#REF!</v>
      </c>
      <c r="F126" s="22" t="e">
        <f>$F$9</f>
        <v>#REF!</v>
      </c>
      <c r="G126" s="22" t="e">
        <f>$G$9</f>
        <v>#REF!</v>
      </c>
      <c r="H126" s="22" t="e">
        <f>$H$9</f>
        <v>#REF!</v>
      </c>
      <c r="I126" s="13">
        <v>0</v>
      </c>
      <c r="J126" s="13">
        <v>0</v>
      </c>
      <c r="K126" s="13">
        <v>0</v>
      </c>
      <c r="L126" s="13">
        <v>0</v>
      </c>
      <c r="M126" s="13">
        <v>0</v>
      </c>
      <c r="N126" s="13">
        <v>0</v>
      </c>
      <c r="O126" s="13">
        <v>0</v>
      </c>
      <c r="P126" s="13">
        <v>0</v>
      </c>
      <c r="Q126" s="13">
        <v>0</v>
      </c>
      <c r="R126" s="13">
        <v>0</v>
      </c>
      <c r="S126" s="13">
        <v>0</v>
      </c>
      <c r="T126" s="13">
        <v>0</v>
      </c>
      <c r="U126" s="13">
        <v>0</v>
      </c>
      <c r="V126" s="13">
        <v>0</v>
      </c>
      <c r="W126" s="16">
        <f t="shared" si="110"/>
        <v>0</v>
      </c>
      <c r="X126" s="16">
        <f t="shared" si="111"/>
        <v>0</v>
      </c>
      <c r="Y126" s="11"/>
      <c r="Z126" s="11">
        <v>0</v>
      </c>
    </row>
    <row r="127" spans="1:26" ht="15.75" thickBot="1" x14ac:dyDescent="0.3">
      <c r="A127" s="110">
        <v>11</v>
      </c>
    </row>
    <row r="128" spans="1:26" ht="15.75" thickBot="1" x14ac:dyDescent="0.3">
      <c r="A128" s="108">
        <v>44274</v>
      </c>
      <c r="B128" s="361" t="s">
        <v>0</v>
      </c>
      <c r="C128" s="340"/>
      <c r="D128" s="340"/>
      <c r="E128" s="340"/>
      <c r="F128" s="340"/>
      <c r="G128" s="340"/>
      <c r="H128" s="346"/>
      <c r="I128" s="361" t="s">
        <v>1</v>
      </c>
      <c r="J128" s="340"/>
      <c r="K128" s="340"/>
      <c r="L128" s="340"/>
      <c r="M128" s="340"/>
      <c r="N128" s="340"/>
      <c r="O128" s="340"/>
      <c r="P128" s="361" t="s">
        <v>2</v>
      </c>
      <c r="Q128" s="340"/>
      <c r="R128" s="340"/>
      <c r="S128" s="340"/>
      <c r="T128" s="340"/>
      <c r="U128" s="340"/>
      <c r="V128" s="340"/>
      <c r="W128" s="1" t="s">
        <v>9</v>
      </c>
      <c r="X128" s="2" t="s">
        <v>3</v>
      </c>
      <c r="Y128" s="11"/>
      <c r="Z128" s="11" t="s">
        <v>5</v>
      </c>
    </row>
    <row r="129" spans="1:26" x14ac:dyDescent="0.25">
      <c r="A129" s="109" t="s">
        <v>23</v>
      </c>
      <c r="B129" s="22" t="e">
        <f>$B$2</f>
        <v>#REF!</v>
      </c>
      <c r="C129" s="22" t="e">
        <f>$C$2</f>
        <v>#REF!</v>
      </c>
      <c r="D129" s="22" t="e">
        <f>$D$2</f>
        <v>#REF!</v>
      </c>
      <c r="E129" s="22" t="e">
        <f>$E$2</f>
        <v>#REF!</v>
      </c>
      <c r="F129" s="22" t="e">
        <f>$F$2</f>
        <v>#REF!</v>
      </c>
      <c r="G129" s="22" t="e">
        <f>$G$2</f>
        <v>#REF!</v>
      </c>
      <c r="H129" s="22" t="e">
        <f>$H$2</f>
        <v>#REF!</v>
      </c>
      <c r="I129" s="19"/>
      <c r="J129" s="19"/>
      <c r="K129" s="19"/>
      <c r="L129" s="19"/>
      <c r="M129" s="19"/>
      <c r="N129" s="19"/>
      <c r="O129" s="19"/>
      <c r="P129" s="13">
        <f>COUNTIF(I129:N129,3)</f>
        <v>0</v>
      </c>
      <c r="Q129" s="13">
        <f>COUNTIF(I129:N129,6)</f>
        <v>0</v>
      </c>
      <c r="R129" s="13">
        <f>COUNTIF(I129:N129,15)</f>
        <v>0</v>
      </c>
      <c r="S129" s="13">
        <f>COUNTIF(I129:N129,20)</f>
        <v>0</v>
      </c>
      <c r="T129" s="13">
        <f>COUNTIF(I129:N129,22)</f>
        <v>0</v>
      </c>
      <c r="U129" s="13">
        <f>COUNTIF(N129:O129,4)</f>
        <v>0</v>
      </c>
      <c r="V129" s="13">
        <f>COUNTIF(O129:P129,8)</f>
        <v>0</v>
      </c>
      <c r="W129" s="16">
        <f>SUMIF(P129:T129,1)</f>
        <v>0</v>
      </c>
      <c r="X129" s="16">
        <f>SUMIF(U129:V129,1)</f>
        <v>0</v>
      </c>
      <c r="Y129" s="11"/>
      <c r="Z129" s="11">
        <v>0</v>
      </c>
    </row>
    <row r="130" spans="1:26" x14ac:dyDescent="0.25">
      <c r="A130" s="109" t="s">
        <v>24</v>
      </c>
      <c r="B130" s="22" t="e">
        <f>$B$3</f>
        <v>#REF!</v>
      </c>
      <c r="C130" s="22" t="e">
        <f>$C$3</f>
        <v>#REF!</v>
      </c>
      <c r="D130" s="22" t="e">
        <f>$D$3</f>
        <v>#REF!</v>
      </c>
      <c r="E130" s="22" t="e">
        <f>$E$3</f>
        <v>#REF!</v>
      </c>
      <c r="F130" s="22" t="e">
        <f>$F$3</f>
        <v>#REF!</v>
      </c>
      <c r="G130" s="22" t="e">
        <f>$G$3</f>
        <v>#REF!</v>
      </c>
      <c r="H130" s="22" t="e">
        <f>$H$3</f>
        <v>#REF!</v>
      </c>
      <c r="I130" s="13">
        <f>$I$129</f>
        <v>0</v>
      </c>
      <c r="J130" s="13">
        <f>$J$129</f>
        <v>0</v>
      </c>
      <c r="K130" s="13">
        <f>$K$129</f>
        <v>0</v>
      </c>
      <c r="L130" s="13">
        <f>$L$129</f>
        <v>0</v>
      </c>
      <c r="M130" s="13">
        <f>$M$129</f>
        <v>0</v>
      </c>
      <c r="N130" s="13">
        <f>$N$129</f>
        <v>0</v>
      </c>
      <c r="O130" s="13">
        <f>$O$129</f>
        <v>0</v>
      </c>
      <c r="P130" s="13">
        <f>COUNTIF(I130:N130,15)</f>
        <v>0</v>
      </c>
      <c r="Q130" s="13">
        <f>COUNTIF(I130:N130,17)</f>
        <v>0</v>
      </c>
      <c r="R130" s="13">
        <f>COUNTIF(I130:N130,27)</f>
        <v>0</v>
      </c>
      <c r="S130" s="13">
        <f>COUNTIF(I130:N130,33)</f>
        <v>0</v>
      </c>
      <c r="T130" s="13">
        <f>COUNTIF(I130:N130,50)</f>
        <v>0</v>
      </c>
      <c r="U130" s="13">
        <f>COUNTIF(N130:O130,1)</f>
        <v>0</v>
      </c>
      <c r="V130" s="13">
        <f>COUNTIF(O130:P130,2)</f>
        <v>0</v>
      </c>
      <c r="W130" s="16">
        <f t="shared" ref="W130:W136" si="121">SUMIF(P130:T130,1)</f>
        <v>0</v>
      </c>
      <c r="X130" s="16">
        <f t="shared" ref="X130:X136" si="122">SUMIF(U130:V130,1)</f>
        <v>0</v>
      </c>
      <c r="Y130" s="11"/>
      <c r="Z130" s="11">
        <v>0</v>
      </c>
    </row>
    <row r="131" spans="1:26" x14ac:dyDescent="0.25">
      <c r="A131" s="109" t="s">
        <v>25</v>
      </c>
      <c r="B131" s="22" t="e">
        <f>$B$4</f>
        <v>#REF!</v>
      </c>
      <c r="C131" s="22" t="e">
        <f>$C$4</f>
        <v>#REF!</v>
      </c>
      <c r="D131" s="22" t="e">
        <f>$D$4</f>
        <v>#REF!</v>
      </c>
      <c r="E131" s="22" t="e">
        <f>$E$4</f>
        <v>#REF!</v>
      </c>
      <c r="F131" s="22" t="e">
        <f>$F$4</f>
        <v>#REF!</v>
      </c>
      <c r="G131" s="22" t="e">
        <f>$G$4</f>
        <v>#REF!</v>
      </c>
      <c r="H131" s="22" t="e">
        <f>$H$4</f>
        <v>#REF!</v>
      </c>
      <c r="I131" s="13">
        <f t="shared" ref="I131:I134" si="123">$I$129</f>
        <v>0</v>
      </c>
      <c r="J131" s="13">
        <f t="shared" ref="J131:J134" si="124">$J$129</f>
        <v>0</v>
      </c>
      <c r="K131" s="13">
        <f t="shared" ref="K131:K134" si="125">$K$129</f>
        <v>0</v>
      </c>
      <c r="L131" s="13">
        <f t="shared" ref="L131:L134" si="126">$L$129</f>
        <v>0</v>
      </c>
      <c r="M131" s="13">
        <f t="shared" ref="M131:M134" si="127">$M$129</f>
        <v>0</v>
      </c>
      <c r="N131" s="13">
        <f t="shared" ref="N131:N134" si="128">$N$129</f>
        <v>0</v>
      </c>
      <c r="O131" s="13">
        <f t="shared" ref="O131:O134" si="129">$O$129</f>
        <v>0</v>
      </c>
      <c r="P131" s="13">
        <f>COUNTIF(I131:N131,7)</f>
        <v>0</v>
      </c>
      <c r="Q131" s="13">
        <f t="shared" ref="Q131" si="130">COUNTIF(I131:N131,8)</f>
        <v>0</v>
      </c>
      <c r="R131" s="13">
        <f>COUNTIF(I131:N131,28)</f>
        <v>0</v>
      </c>
      <c r="S131" s="13">
        <f>COUNTIF(I131:N131,34)</f>
        <v>0</v>
      </c>
      <c r="T131" s="13">
        <f>COUNTIF(I131:N131,39)</f>
        <v>0</v>
      </c>
      <c r="U131" s="13">
        <f t="shared" ref="U131:U132" si="131">COUNTIF(N131:O131,4)</f>
        <v>0</v>
      </c>
      <c r="V131" s="13">
        <f>COUNTIF(O131:P131,10)</f>
        <v>0</v>
      </c>
      <c r="W131" s="16">
        <f t="shared" si="121"/>
        <v>0</v>
      </c>
      <c r="X131" s="16">
        <f t="shared" si="122"/>
        <v>0</v>
      </c>
      <c r="Y131" s="11"/>
      <c r="Z131" s="11">
        <v>0</v>
      </c>
    </row>
    <row r="132" spans="1:26" x14ac:dyDescent="0.25">
      <c r="A132" s="109" t="s">
        <v>26</v>
      </c>
      <c r="B132" s="22" t="e">
        <f>$B$5</f>
        <v>#REF!</v>
      </c>
      <c r="C132" s="22" t="e">
        <f>$C$5</f>
        <v>#REF!</v>
      </c>
      <c r="D132" s="22" t="e">
        <f>$D$5</f>
        <v>#REF!</v>
      </c>
      <c r="E132" s="22" t="e">
        <f>$E122</f>
        <v>#REF!</v>
      </c>
      <c r="F132" s="22" t="e">
        <f>$F$5</f>
        <v>#REF!</v>
      </c>
      <c r="G132" s="22" t="e">
        <f>$G$5</f>
        <v>#REF!</v>
      </c>
      <c r="H132" s="22" t="e">
        <f>$H$5</f>
        <v>#REF!</v>
      </c>
      <c r="I132" s="13">
        <f t="shared" si="123"/>
        <v>0</v>
      </c>
      <c r="J132" s="13">
        <f t="shared" si="124"/>
        <v>0</v>
      </c>
      <c r="K132" s="13">
        <f t="shared" si="125"/>
        <v>0</v>
      </c>
      <c r="L132" s="13">
        <f t="shared" si="126"/>
        <v>0</v>
      </c>
      <c r="M132" s="13">
        <f t="shared" si="127"/>
        <v>0</v>
      </c>
      <c r="N132" s="13">
        <f t="shared" si="128"/>
        <v>0</v>
      </c>
      <c r="O132" s="13">
        <f t="shared" si="129"/>
        <v>0</v>
      </c>
      <c r="P132" s="13">
        <f>COUNTIF(I132:N132,1)</f>
        <v>0</v>
      </c>
      <c r="Q132" s="13">
        <f>COUNTIF(I132:N132,6)</f>
        <v>0</v>
      </c>
      <c r="R132" s="13">
        <f>COUNTIF(I132:N132,19)</f>
        <v>0</v>
      </c>
      <c r="S132" s="13">
        <f>COUNTIF(I132:N132,38)</f>
        <v>0</v>
      </c>
      <c r="T132" s="13">
        <f>COUNTIF(I132:N132,40)</f>
        <v>0</v>
      </c>
      <c r="U132" s="13">
        <f t="shared" si="131"/>
        <v>0</v>
      </c>
      <c r="V132" s="13">
        <f>COUNTIF(O132:P132,5)</f>
        <v>0</v>
      </c>
      <c r="W132" s="16">
        <f t="shared" si="121"/>
        <v>0</v>
      </c>
      <c r="X132" s="16">
        <f t="shared" si="122"/>
        <v>0</v>
      </c>
      <c r="Y132" s="11"/>
      <c r="Z132" s="11">
        <v>0</v>
      </c>
    </row>
    <row r="133" spans="1:26" x14ac:dyDescent="0.25">
      <c r="A133" s="109" t="s">
        <v>27</v>
      </c>
      <c r="B133" s="22" t="e">
        <f>$B$6</f>
        <v>#REF!</v>
      </c>
      <c r="C133" s="22" t="e">
        <f>$C$6</f>
        <v>#REF!</v>
      </c>
      <c r="D133" s="22" t="e">
        <f>$D$6</f>
        <v>#REF!</v>
      </c>
      <c r="E133" s="22" t="e">
        <f>$E$6</f>
        <v>#REF!</v>
      </c>
      <c r="F133" s="22" t="e">
        <f>$F$6</f>
        <v>#REF!</v>
      </c>
      <c r="G133" s="22" t="e">
        <f>$G$6</f>
        <v>#REF!</v>
      </c>
      <c r="H133" s="22" t="e">
        <f>$H$6</f>
        <v>#REF!</v>
      </c>
      <c r="I133" s="13">
        <f t="shared" si="123"/>
        <v>0</v>
      </c>
      <c r="J133" s="13">
        <f t="shared" si="124"/>
        <v>0</v>
      </c>
      <c r="K133" s="13">
        <f t="shared" si="125"/>
        <v>0</v>
      </c>
      <c r="L133" s="13">
        <f t="shared" si="126"/>
        <v>0</v>
      </c>
      <c r="M133" s="13">
        <f t="shared" si="127"/>
        <v>0</v>
      </c>
      <c r="N133" s="13">
        <f t="shared" si="128"/>
        <v>0</v>
      </c>
      <c r="O133" s="13">
        <f t="shared" si="129"/>
        <v>0</v>
      </c>
      <c r="P133" s="13">
        <f>COUNTIF(I133:N133,10)</f>
        <v>0</v>
      </c>
      <c r="Q133" s="13">
        <f>COUNTIF(I133:N133,25)</f>
        <v>0</v>
      </c>
      <c r="R133" s="13">
        <f>COUNTIF(I133:N133,26)</f>
        <v>0</v>
      </c>
      <c r="S133" s="13">
        <f>COUNTIF(I133:N133,29)</f>
        <v>0</v>
      </c>
      <c r="T133" s="13">
        <f>COUNTIF(I133:N133,35)</f>
        <v>0</v>
      </c>
      <c r="U133" s="13">
        <f>COUNTIF(N133:O133,6)</f>
        <v>0</v>
      </c>
      <c r="V133" s="13">
        <f>COUNTIF(O133:P133,9)</f>
        <v>0</v>
      </c>
      <c r="W133" s="16">
        <f t="shared" si="121"/>
        <v>0</v>
      </c>
      <c r="X133" s="16">
        <f t="shared" si="122"/>
        <v>0</v>
      </c>
      <c r="Y133" s="11"/>
      <c r="Z133" s="11">
        <v>0</v>
      </c>
    </row>
    <row r="134" spans="1:26" x14ac:dyDescent="0.25">
      <c r="A134" s="109" t="s">
        <v>28</v>
      </c>
      <c r="B134" s="22" t="e">
        <f>$B$7</f>
        <v>#REF!</v>
      </c>
      <c r="C134" s="22" t="e">
        <f>$C$7</f>
        <v>#REF!</v>
      </c>
      <c r="D134" s="22">
        <f>$D124</f>
        <v>0</v>
      </c>
      <c r="E134" s="22" t="e">
        <f>$E$7</f>
        <v>#REF!</v>
      </c>
      <c r="F134" s="22" t="e">
        <f>$F$7</f>
        <v>#REF!</v>
      </c>
      <c r="G134" s="22" t="e">
        <f>$G$7</f>
        <v>#REF!</v>
      </c>
      <c r="H134" s="22" t="e">
        <f>$H$7</f>
        <v>#REF!</v>
      </c>
      <c r="I134" s="13">
        <f t="shared" si="123"/>
        <v>0</v>
      </c>
      <c r="J134" s="13">
        <f t="shared" si="124"/>
        <v>0</v>
      </c>
      <c r="K134" s="13">
        <f t="shared" si="125"/>
        <v>0</v>
      </c>
      <c r="L134" s="13">
        <f t="shared" si="126"/>
        <v>0</v>
      </c>
      <c r="M134" s="13">
        <f t="shared" si="127"/>
        <v>0</v>
      </c>
      <c r="N134" s="13">
        <f t="shared" si="128"/>
        <v>0</v>
      </c>
      <c r="O134" s="13">
        <f t="shared" si="129"/>
        <v>0</v>
      </c>
      <c r="P134" s="13">
        <f>COUNTIF(I134:N134,8)</f>
        <v>0</v>
      </c>
      <c r="Q134" s="13">
        <f>COUNTIF(I134:N134,33)</f>
        <v>0</v>
      </c>
      <c r="R134" s="13">
        <f>COUNTIF(I134:N134,35)</f>
        <v>0</v>
      </c>
      <c r="S134" s="13">
        <f>COUNTIF(I134:N134,36)</f>
        <v>0</v>
      </c>
      <c r="T134" s="13">
        <f>COUNTIF(I134:N134,37)</f>
        <v>0</v>
      </c>
      <c r="U134" s="13">
        <f>COUNTIF(N134:O134,3)</f>
        <v>0</v>
      </c>
      <c r="V134" s="13">
        <f>COUNTIF(O134:P134,7)</f>
        <v>0</v>
      </c>
      <c r="W134" s="16">
        <f t="shared" si="121"/>
        <v>0</v>
      </c>
      <c r="X134" s="16">
        <f t="shared" si="122"/>
        <v>0</v>
      </c>
      <c r="Y134" s="11"/>
      <c r="Z134" s="11">
        <v>0</v>
      </c>
    </row>
    <row r="135" spans="1:26" x14ac:dyDescent="0.25">
      <c r="A135" s="109" t="s">
        <v>29</v>
      </c>
      <c r="B135" s="22" t="e">
        <f>$B$8</f>
        <v>#REF!</v>
      </c>
      <c r="C135" s="22" t="e">
        <f>$C$8</f>
        <v>#REF!</v>
      </c>
      <c r="D135" s="22" t="e">
        <f>$D$8</f>
        <v>#REF!</v>
      </c>
      <c r="E135" s="22" t="e">
        <f>$E$8</f>
        <v>#REF!</v>
      </c>
      <c r="F135" s="22" t="e">
        <f>$F$8</f>
        <v>#REF!</v>
      </c>
      <c r="G135" s="22" t="e">
        <f>$G$8</f>
        <v>#REF!</v>
      </c>
      <c r="H135" s="22" t="e">
        <f>$H$8</f>
        <v>#REF!</v>
      </c>
      <c r="I135" s="13">
        <v>0</v>
      </c>
      <c r="J135" s="13">
        <v>0</v>
      </c>
      <c r="K135" s="13">
        <v>0</v>
      </c>
      <c r="L135" s="13">
        <v>0</v>
      </c>
      <c r="M135" s="13">
        <v>0</v>
      </c>
      <c r="N135" s="13">
        <v>0</v>
      </c>
      <c r="O135" s="13">
        <v>0</v>
      </c>
      <c r="P135" s="13">
        <v>0</v>
      </c>
      <c r="Q135" s="13">
        <v>0</v>
      </c>
      <c r="R135" s="13">
        <v>0</v>
      </c>
      <c r="S135" s="13">
        <v>0</v>
      </c>
      <c r="T135" s="13">
        <v>0</v>
      </c>
      <c r="U135" s="13">
        <v>0</v>
      </c>
      <c r="V135" s="13">
        <v>0</v>
      </c>
      <c r="W135" s="16">
        <f t="shared" si="121"/>
        <v>0</v>
      </c>
      <c r="X135" s="16">
        <f t="shared" si="122"/>
        <v>0</v>
      </c>
      <c r="Y135" s="11"/>
      <c r="Z135" s="11">
        <v>0</v>
      </c>
    </row>
    <row r="136" spans="1:26" x14ac:dyDescent="0.25">
      <c r="A136" s="109" t="s">
        <v>30</v>
      </c>
      <c r="B136" s="22" t="e">
        <f>$B$9</f>
        <v>#REF!</v>
      </c>
      <c r="C136" s="22" t="e">
        <f>$C$9</f>
        <v>#REF!</v>
      </c>
      <c r="D136" s="22" t="e">
        <f>$D$9</f>
        <v>#REF!</v>
      </c>
      <c r="E136" s="22" t="e">
        <f>$E$9</f>
        <v>#REF!</v>
      </c>
      <c r="F136" s="22" t="e">
        <f>$F$9</f>
        <v>#REF!</v>
      </c>
      <c r="G136" s="22" t="e">
        <f>$G$9</f>
        <v>#REF!</v>
      </c>
      <c r="H136" s="22" t="e">
        <f>$H$9</f>
        <v>#REF!</v>
      </c>
      <c r="I136" s="13">
        <v>0</v>
      </c>
      <c r="J136" s="13">
        <v>0</v>
      </c>
      <c r="K136" s="13">
        <v>0</v>
      </c>
      <c r="L136" s="13">
        <v>0</v>
      </c>
      <c r="M136" s="13">
        <v>0</v>
      </c>
      <c r="N136" s="13">
        <v>0</v>
      </c>
      <c r="O136" s="13">
        <v>0</v>
      </c>
      <c r="P136" s="13">
        <v>0</v>
      </c>
      <c r="Q136" s="13">
        <v>0</v>
      </c>
      <c r="R136" s="13">
        <v>0</v>
      </c>
      <c r="S136" s="13">
        <v>0</v>
      </c>
      <c r="T136" s="13">
        <v>0</v>
      </c>
      <c r="U136" s="13">
        <v>0</v>
      </c>
      <c r="V136" s="13">
        <v>0</v>
      </c>
      <c r="W136" s="16">
        <f t="shared" si="121"/>
        <v>0</v>
      </c>
      <c r="X136" s="16">
        <f t="shared" si="122"/>
        <v>0</v>
      </c>
      <c r="Y136" s="11"/>
      <c r="Z136" s="11">
        <v>0</v>
      </c>
    </row>
    <row r="137" spans="1:26" ht="15.75" thickBot="1" x14ac:dyDescent="0.3">
      <c r="A137" s="110">
        <v>12</v>
      </c>
    </row>
    <row r="138" spans="1:26" ht="15.75" thickBot="1" x14ac:dyDescent="0.3">
      <c r="A138" s="108">
        <v>44281</v>
      </c>
      <c r="B138" s="361" t="s">
        <v>0</v>
      </c>
      <c r="C138" s="340"/>
      <c r="D138" s="340"/>
      <c r="E138" s="340"/>
      <c r="F138" s="340"/>
      <c r="G138" s="340"/>
      <c r="H138" s="346"/>
      <c r="I138" s="361" t="s">
        <v>1</v>
      </c>
      <c r="J138" s="340"/>
      <c r="K138" s="340"/>
      <c r="L138" s="340"/>
      <c r="M138" s="340"/>
      <c r="N138" s="340"/>
      <c r="O138" s="340"/>
      <c r="P138" s="361" t="s">
        <v>2</v>
      </c>
      <c r="Q138" s="340"/>
      <c r="R138" s="340"/>
      <c r="S138" s="340"/>
      <c r="T138" s="340"/>
      <c r="U138" s="340"/>
      <c r="V138" s="340"/>
      <c r="W138" s="1" t="s">
        <v>9</v>
      </c>
      <c r="X138" s="2" t="s">
        <v>3</v>
      </c>
      <c r="Y138" s="11"/>
      <c r="Z138" s="11" t="s">
        <v>5</v>
      </c>
    </row>
    <row r="139" spans="1:26" x14ac:dyDescent="0.25">
      <c r="A139" s="109" t="s">
        <v>23</v>
      </c>
      <c r="B139" s="22" t="e">
        <f>$B$2</f>
        <v>#REF!</v>
      </c>
      <c r="C139" s="22" t="e">
        <f>$C$2</f>
        <v>#REF!</v>
      </c>
      <c r="D139" s="22" t="e">
        <f>$D$2</f>
        <v>#REF!</v>
      </c>
      <c r="E139" s="22" t="e">
        <f>$E$2</f>
        <v>#REF!</v>
      </c>
      <c r="F139" s="22" t="e">
        <f>$F$2</f>
        <v>#REF!</v>
      </c>
      <c r="G139" s="22" t="e">
        <f>$G129</f>
        <v>#REF!</v>
      </c>
      <c r="H139" s="22" t="e">
        <f>$H$2</f>
        <v>#REF!</v>
      </c>
      <c r="I139" s="19"/>
      <c r="J139" s="19"/>
      <c r="K139" s="19"/>
      <c r="L139" s="19"/>
      <c r="M139" s="19"/>
      <c r="N139" s="19"/>
      <c r="O139" s="19"/>
      <c r="P139" s="13">
        <f>COUNTIF(I139:N139,3)</f>
        <v>0</v>
      </c>
      <c r="Q139" s="13">
        <f>COUNTIF(I139:N139,6)</f>
        <v>0</v>
      </c>
      <c r="R139" s="13">
        <f>COUNTIF(I139:N139,15)</f>
        <v>0</v>
      </c>
      <c r="S139" s="13">
        <f>COUNTIF(I139:N139,20)</f>
        <v>0</v>
      </c>
      <c r="T139" s="13">
        <f>COUNTIF(I139:N139,22)</f>
        <v>0</v>
      </c>
      <c r="U139" s="13">
        <f>COUNTIF(N139:O139,4)</f>
        <v>0</v>
      </c>
      <c r="V139" s="13">
        <f>COUNTIF(O139:P139,8)</f>
        <v>0</v>
      </c>
      <c r="W139" s="16">
        <f>SUMIF(P139:T139,1)</f>
        <v>0</v>
      </c>
      <c r="X139" s="16">
        <f>SUMIF(U139:V139,1)</f>
        <v>0</v>
      </c>
      <c r="Y139" s="11"/>
      <c r="Z139" s="11">
        <v>0</v>
      </c>
    </row>
    <row r="140" spans="1:26" x14ac:dyDescent="0.25">
      <c r="A140" s="109" t="s">
        <v>24</v>
      </c>
      <c r="B140" s="22" t="e">
        <f>$B$3</f>
        <v>#REF!</v>
      </c>
      <c r="C140" s="22" t="e">
        <f>$C$3</f>
        <v>#REF!</v>
      </c>
      <c r="D140" s="22" t="e">
        <f>$D130</f>
        <v>#REF!</v>
      </c>
      <c r="E140" s="22" t="e">
        <f>$E$3</f>
        <v>#REF!</v>
      </c>
      <c r="F140" s="22" t="e">
        <f>$F$3</f>
        <v>#REF!</v>
      </c>
      <c r="G140" s="22" t="e">
        <f>$G$3</f>
        <v>#REF!</v>
      </c>
      <c r="H140" s="22" t="e">
        <f>$H$3</f>
        <v>#REF!</v>
      </c>
      <c r="I140" s="13">
        <f>$I$139</f>
        <v>0</v>
      </c>
      <c r="J140" s="13">
        <f>$J$139</f>
        <v>0</v>
      </c>
      <c r="K140" s="13">
        <f>$K$139</f>
        <v>0</v>
      </c>
      <c r="L140" s="13">
        <f>$L$139</f>
        <v>0</v>
      </c>
      <c r="M140" s="13">
        <f>$M$139</f>
        <v>0</v>
      </c>
      <c r="N140" s="13">
        <f>$N$139</f>
        <v>0</v>
      </c>
      <c r="O140" s="13">
        <f>$O$139</f>
        <v>0</v>
      </c>
      <c r="P140" s="13">
        <f>COUNTIF(I140:N140,15)</f>
        <v>0</v>
      </c>
      <c r="Q140" s="13">
        <f>COUNTIF(I140:N140,17)</f>
        <v>0</v>
      </c>
      <c r="R140" s="13">
        <f>COUNTIF(I140:N140,27)</f>
        <v>0</v>
      </c>
      <c r="S140" s="13">
        <f>COUNTIF(I140:N140,33)</f>
        <v>0</v>
      </c>
      <c r="T140" s="13">
        <f>COUNTIF(I140:N140,50)</f>
        <v>0</v>
      </c>
      <c r="U140" s="13">
        <f>COUNTIF(N140:O140,1)</f>
        <v>0</v>
      </c>
      <c r="V140" s="13">
        <f>COUNTIF(O140:P140,2)</f>
        <v>0</v>
      </c>
      <c r="W140" s="16">
        <f t="shared" ref="W140:W146" si="132">SUMIF(P140:T140,1)</f>
        <v>0</v>
      </c>
      <c r="X140" s="16">
        <f t="shared" ref="X140:X146" si="133">SUMIF(U140:V140,1)</f>
        <v>0</v>
      </c>
      <c r="Y140" s="11"/>
      <c r="Z140" s="11">
        <v>0</v>
      </c>
    </row>
    <row r="141" spans="1:26" x14ac:dyDescent="0.25">
      <c r="A141" s="109" t="s">
        <v>25</v>
      </c>
      <c r="B141" s="22" t="e">
        <f>$B$4</f>
        <v>#REF!</v>
      </c>
      <c r="C141" s="22" t="e">
        <f>$C$4</f>
        <v>#REF!</v>
      </c>
      <c r="D141" s="22" t="e">
        <f>$D131</f>
        <v>#REF!</v>
      </c>
      <c r="E141" s="22" t="e">
        <f>$E$4</f>
        <v>#REF!</v>
      </c>
      <c r="F141" s="22" t="e">
        <f>$F$4</f>
        <v>#REF!</v>
      </c>
      <c r="G141" s="22" t="e">
        <f>$G$4</f>
        <v>#REF!</v>
      </c>
      <c r="H141" s="22" t="e">
        <f>$H$4</f>
        <v>#REF!</v>
      </c>
      <c r="I141" s="13">
        <f t="shared" ref="I141:I144" si="134">$I$139</f>
        <v>0</v>
      </c>
      <c r="J141" s="13">
        <f t="shared" ref="J141:J144" si="135">$J$139</f>
        <v>0</v>
      </c>
      <c r="K141" s="13">
        <f t="shared" ref="K141:K144" si="136">$K$139</f>
        <v>0</v>
      </c>
      <c r="L141" s="13">
        <f t="shared" ref="L141:L144" si="137">$L$139</f>
        <v>0</v>
      </c>
      <c r="M141" s="13">
        <f t="shared" ref="M141:M144" si="138">$M$139</f>
        <v>0</v>
      </c>
      <c r="N141" s="13">
        <f t="shared" ref="N141:N144" si="139">$N$139</f>
        <v>0</v>
      </c>
      <c r="O141" s="13">
        <f t="shared" ref="O141:O144" si="140">$O$139</f>
        <v>0</v>
      </c>
      <c r="P141" s="13">
        <f>COUNTIF(I141:N141,7)</f>
        <v>0</v>
      </c>
      <c r="Q141" s="13">
        <f t="shared" ref="Q141" si="141">COUNTIF(I141:N141,8)</f>
        <v>0</v>
      </c>
      <c r="R141" s="13">
        <f>COUNTIF(I141:N141,28)</f>
        <v>0</v>
      </c>
      <c r="S141" s="13">
        <f>COUNTIF(I141:N141,34)</f>
        <v>0</v>
      </c>
      <c r="T141" s="13">
        <f>COUNTIF(I141:N141,39)</f>
        <v>0</v>
      </c>
      <c r="U141" s="13">
        <f t="shared" ref="U141:U142" si="142">COUNTIF(N141:O141,4)</f>
        <v>0</v>
      </c>
      <c r="V141" s="13">
        <f>COUNTIF(O141:P141,10)</f>
        <v>0</v>
      </c>
      <c r="W141" s="16">
        <f t="shared" si="132"/>
        <v>0</v>
      </c>
      <c r="X141" s="16">
        <f t="shared" si="133"/>
        <v>0</v>
      </c>
      <c r="Y141" s="11"/>
      <c r="Z141" s="11">
        <v>0</v>
      </c>
    </row>
    <row r="142" spans="1:26" x14ac:dyDescent="0.25">
      <c r="A142" s="109" t="s">
        <v>26</v>
      </c>
      <c r="B142" s="22" t="e">
        <f>$B$5</f>
        <v>#REF!</v>
      </c>
      <c r="C142" s="22" t="e">
        <f>$C$5</f>
        <v>#REF!</v>
      </c>
      <c r="D142" s="22" t="e">
        <f>$D$5</f>
        <v>#REF!</v>
      </c>
      <c r="E142" s="22" t="e">
        <f>$E132</f>
        <v>#REF!</v>
      </c>
      <c r="F142" s="22" t="e">
        <f>$F$5</f>
        <v>#REF!</v>
      </c>
      <c r="G142" s="22" t="e">
        <f>$G$5</f>
        <v>#REF!</v>
      </c>
      <c r="H142" s="22" t="e">
        <f>$H$5</f>
        <v>#REF!</v>
      </c>
      <c r="I142" s="13">
        <f t="shared" si="134"/>
        <v>0</v>
      </c>
      <c r="J142" s="13">
        <f t="shared" si="135"/>
        <v>0</v>
      </c>
      <c r="K142" s="13">
        <f t="shared" si="136"/>
        <v>0</v>
      </c>
      <c r="L142" s="13">
        <f t="shared" si="137"/>
        <v>0</v>
      </c>
      <c r="M142" s="13">
        <f t="shared" si="138"/>
        <v>0</v>
      </c>
      <c r="N142" s="13">
        <f t="shared" si="139"/>
        <v>0</v>
      </c>
      <c r="O142" s="13">
        <f t="shared" si="140"/>
        <v>0</v>
      </c>
      <c r="P142" s="13">
        <f>COUNTIF(I142:N142,1)</f>
        <v>0</v>
      </c>
      <c r="Q142" s="13">
        <f>COUNTIF(I142:N142,6)</f>
        <v>0</v>
      </c>
      <c r="R142" s="13">
        <f>COUNTIF(I142:N142,19)</f>
        <v>0</v>
      </c>
      <c r="S142" s="13">
        <f>COUNTIF(I142:N142,38)</f>
        <v>0</v>
      </c>
      <c r="T142" s="13">
        <f>COUNTIF(I142:N142,40)</f>
        <v>0</v>
      </c>
      <c r="U142" s="13">
        <f t="shared" si="142"/>
        <v>0</v>
      </c>
      <c r="V142" s="13">
        <f>COUNTIF(O142:P142,5)</f>
        <v>0</v>
      </c>
      <c r="W142" s="16">
        <f t="shared" si="132"/>
        <v>0</v>
      </c>
      <c r="X142" s="16">
        <f t="shared" si="133"/>
        <v>0</v>
      </c>
      <c r="Y142" s="11"/>
      <c r="Z142" s="11">
        <v>0</v>
      </c>
    </row>
    <row r="143" spans="1:26" x14ac:dyDescent="0.25">
      <c r="A143" s="109" t="s">
        <v>27</v>
      </c>
      <c r="B143" s="22" t="e">
        <f>$B$6</f>
        <v>#REF!</v>
      </c>
      <c r="C143" s="22" t="e">
        <f>$C$6</f>
        <v>#REF!</v>
      </c>
      <c r="D143" s="22" t="e">
        <f>$D$6</f>
        <v>#REF!</v>
      </c>
      <c r="E143" s="22" t="e">
        <f>$E$6</f>
        <v>#REF!</v>
      </c>
      <c r="F143" s="22" t="e">
        <f>$F$6</f>
        <v>#REF!</v>
      </c>
      <c r="G143" s="22" t="e">
        <f>$G$6</f>
        <v>#REF!</v>
      </c>
      <c r="H143" s="22" t="e">
        <f>$H$6</f>
        <v>#REF!</v>
      </c>
      <c r="I143" s="13">
        <f t="shared" si="134"/>
        <v>0</v>
      </c>
      <c r="J143" s="13">
        <f t="shared" si="135"/>
        <v>0</v>
      </c>
      <c r="K143" s="13">
        <f t="shared" si="136"/>
        <v>0</v>
      </c>
      <c r="L143" s="13">
        <f t="shared" si="137"/>
        <v>0</v>
      </c>
      <c r="M143" s="13">
        <f t="shared" si="138"/>
        <v>0</v>
      </c>
      <c r="N143" s="13">
        <f t="shared" si="139"/>
        <v>0</v>
      </c>
      <c r="O143" s="13">
        <f t="shared" si="140"/>
        <v>0</v>
      </c>
      <c r="P143" s="13">
        <f>COUNTIF(I143:N143,10)</f>
        <v>0</v>
      </c>
      <c r="Q143" s="13">
        <f>COUNTIF(I143:N143,25)</f>
        <v>0</v>
      </c>
      <c r="R143" s="13">
        <f>COUNTIF(I143:N143,26)</f>
        <v>0</v>
      </c>
      <c r="S143" s="13">
        <f>COUNTIF(I143:N143,29)</f>
        <v>0</v>
      </c>
      <c r="T143" s="13">
        <f>COUNTIF(I143:N143,35)</f>
        <v>0</v>
      </c>
      <c r="U143" s="13">
        <f>COUNTIF(N143:O143,6)</f>
        <v>0</v>
      </c>
      <c r="V143" s="13">
        <f>COUNTIF(O143:P143,9)</f>
        <v>0</v>
      </c>
      <c r="W143" s="16">
        <f t="shared" si="132"/>
        <v>0</v>
      </c>
      <c r="X143" s="16">
        <f t="shared" si="133"/>
        <v>0</v>
      </c>
      <c r="Y143" s="11"/>
      <c r="Z143" s="11">
        <v>0</v>
      </c>
    </row>
    <row r="144" spans="1:26" x14ac:dyDescent="0.25">
      <c r="A144" s="109" t="s">
        <v>28</v>
      </c>
      <c r="B144" s="22" t="e">
        <f>$B$7</f>
        <v>#REF!</v>
      </c>
      <c r="C144" s="22" t="e">
        <f>$C$7</f>
        <v>#REF!</v>
      </c>
      <c r="D144" s="22">
        <f>$D134</f>
        <v>0</v>
      </c>
      <c r="E144" s="22" t="e">
        <f>$E$7</f>
        <v>#REF!</v>
      </c>
      <c r="F144" s="22" t="e">
        <f>$F$7</f>
        <v>#REF!</v>
      </c>
      <c r="G144" s="22" t="e">
        <f>$G$7</f>
        <v>#REF!</v>
      </c>
      <c r="H144" s="22" t="e">
        <f>$H$7</f>
        <v>#REF!</v>
      </c>
      <c r="I144" s="13">
        <f t="shared" si="134"/>
        <v>0</v>
      </c>
      <c r="J144" s="13">
        <f t="shared" si="135"/>
        <v>0</v>
      </c>
      <c r="K144" s="13">
        <f t="shared" si="136"/>
        <v>0</v>
      </c>
      <c r="L144" s="13">
        <f t="shared" si="137"/>
        <v>0</v>
      </c>
      <c r="M144" s="13">
        <f t="shared" si="138"/>
        <v>0</v>
      </c>
      <c r="N144" s="13">
        <f t="shared" si="139"/>
        <v>0</v>
      </c>
      <c r="O144" s="13">
        <f t="shared" si="140"/>
        <v>0</v>
      </c>
      <c r="P144" s="13">
        <f>COUNTIF(I144:N144,8)</f>
        <v>0</v>
      </c>
      <c r="Q144" s="13">
        <f>COUNTIF(I144:N144,33)</f>
        <v>0</v>
      </c>
      <c r="R144" s="13">
        <f>COUNTIF(I144:N144,35)</f>
        <v>0</v>
      </c>
      <c r="S144" s="13">
        <f>COUNTIF(I144:N144,36)</f>
        <v>0</v>
      </c>
      <c r="T144" s="13">
        <f>COUNTIF(I144:N144,37)</f>
        <v>0</v>
      </c>
      <c r="U144" s="13">
        <f>COUNTIF(N144:O144,3)</f>
        <v>0</v>
      </c>
      <c r="V144" s="13">
        <f>COUNTIF(O144:P144,7)</f>
        <v>0</v>
      </c>
      <c r="W144" s="16">
        <f t="shared" si="132"/>
        <v>0</v>
      </c>
      <c r="X144" s="16">
        <f t="shared" si="133"/>
        <v>0</v>
      </c>
      <c r="Y144" s="11"/>
      <c r="Z144" s="11">
        <v>0</v>
      </c>
    </row>
    <row r="145" spans="1:26" x14ac:dyDescent="0.25">
      <c r="A145" s="109" t="s">
        <v>29</v>
      </c>
      <c r="B145" s="22" t="e">
        <f>$B$8</f>
        <v>#REF!</v>
      </c>
      <c r="C145" s="22" t="e">
        <f>$C$8</f>
        <v>#REF!</v>
      </c>
      <c r="D145" s="22" t="e">
        <f>$D$8</f>
        <v>#REF!</v>
      </c>
      <c r="E145" s="22" t="e">
        <f>$E$8</f>
        <v>#REF!</v>
      </c>
      <c r="F145" s="22" t="e">
        <f>$F$8</f>
        <v>#REF!</v>
      </c>
      <c r="G145" s="22" t="e">
        <f>$G$8</f>
        <v>#REF!</v>
      </c>
      <c r="H145" s="22" t="e">
        <f>$H$8</f>
        <v>#REF!</v>
      </c>
      <c r="I145" s="13">
        <v>0</v>
      </c>
      <c r="J145" s="13">
        <v>0</v>
      </c>
      <c r="K145" s="13">
        <v>0</v>
      </c>
      <c r="L145" s="13">
        <v>0</v>
      </c>
      <c r="M145" s="13">
        <v>0</v>
      </c>
      <c r="N145" s="13">
        <v>0</v>
      </c>
      <c r="O145" s="13">
        <v>0</v>
      </c>
      <c r="P145" s="13">
        <v>0</v>
      </c>
      <c r="Q145" s="13">
        <v>0</v>
      </c>
      <c r="R145" s="13">
        <v>0</v>
      </c>
      <c r="S145" s="13">
        <v>0</v>
      </c>
      <c r="T145" s="13">
        <v>0</v>
      </c>
      <c r="U145" s="13">
        <v>0</v>
      </c>
      <c r="V145" s="13">
        <v>0</v>
      </c>
      <c r="W145" s="16">
        <f t="shared" si="132"/>
        <v>0</v>
      </c>
      <c r="X145" s="16">
        <f t="shared" si="133"/>
        <v>0</v>
      </c>
      <c r="Y145" s="11"/>
      <c r="Z145" s="11">
        <v>0</v>
      </c>
    </row>
    <row r="146" spans="1:26" ht="15.75" thickBot="1" x14ac:dyDescent="0.3">
      <c r="A146" s="109" t="s">
        <v>30</v>
      </c>
      <c r="B146" s="22" t="e">
        <f>$B$9</f>
        <v>#REF!</v>
      </c>
      <c r="C146" s="22" t="e">
        <f>$C$9</f>
        <v>#REF!</v>
      </c>
      <c r="D146" s="22" t="e">
        <f>$D$9</f>
        <v>#REF!</v>
      </c>
      <c r="E146" s="22" t="e">
        <f>$E$9</f>
        <v>#REF!</v>
      </c>
      <c r="F146" s="22" t="e">
        <f>$F$9</f>
        <v>#REF!</v>
      </c>
      <c r="G146" s="22" t="e">
        <f>$G$9</f>
        <v>#REF!</v>
      </c>
      <c r="H146" s="22" t="e">
        <f>$H$9</f>
        <v>#REF!</v>
      </c>
      <c r="I146" s="13">
        <v>0</v>
      </c>
      <c r="J146" s="13">
        <v>0</v>
      </c>
      <c r="K146" s="13">
        <v>0</v>
      </c>
      <c r="L146" s="13">
        <v>0</v>
      </c>
      <c r="M146" s="13">
        <v>0</v>
      </c>
      <c r="N146" s="13">
        <v>0</v>
      </c>
      <c r="O146" s="13">
        <v>0</v>
      </c>
      <c r="P146" s="13">
        <v>0</v>
      </c>
      <c r="Q146" s="13">
        <v>0</v>
      </c>
      <c r="R146" s="13">
        <v>0</v>
      </c>
      <c r="S146" s="13">
        <v>0</v>
      </c>
      <c r="T146" s="13">
        <v>0</v>
      </c>
      <c r="U146" s="13">
        <v>0</v>
      </c>
      <c r="V146" s="13">
        <v>0</v>
      </c>
      <c r="W146" s="16">
        <f t="shared" si="132"/>
        <v>0</v>
      </c>
      <c r="X146" s="16">
        <f t="shared" si="133"/>
        <v>0</v>
      </c>
      <c r="Y146" s="11"/>
      <c r="Z146" s="11">
        <v>0</v>
      </c>
    </row>
    <row r="147" spans="1:26" ht="15.75" thickBot="1" x14ac:dyDescent="0.3">
      <c r="A147" s="108">
        <v>44288</v>
      </c>
      <c r="B147" s="361" t="s">
        <v>0</v>
      </c>
      <c r="C147" s="340"/>
      <c r="D147" s="340"/>
      <c r="E147" s="340"/>
      <c r="F147" s="340"/>
      <c r="G147" s="340"/>
      <c r="H147" s="346"/>
      <c r="I147" s="361" t="s">
        <v>1</v>
      </c>
      <c r="J147" s="340"/>
      <c r="K147" s="340"/>
      <c r="L147" s="340"/>
      <c r="M147" s="340"/>
      <c r="N147" s="340"/>
      <c r="O147" s="346"/>
      <c r="P147" s="361" t="s">
        <v>2</v>
      </c>
      <c r="Q147" s="340"/>
      <c r="R147" s="340"/>
      <c r="S147" s="340"/>
      <c r="T147" s="340"/>
      <c r="U147" s="340"/>
      <c r="V147" s="362"/>
      <c r="W147" s="1" t="s">
        <v>9</v>
      </c>
      <c r="X147" s="2" t="s">
        <v>3</v>
      </c>
      <c r="Y147" s="11"/>
      <c r="Z147" s="11" t="s">
        <v>5</v>
      </c>
    </row>
    <row r="148" spans="1:26" x14ac:dyDescent="0.25">
      <c r="A148" s="109" t="s">
        <v>23</v>
      </c>
      <c r="B148" s="22" t="e">
        <f>$B$2</f>
        <v>#REF!</v>
      </c>
      <c r="C148" s="22" t="e">
        <f>$C$2</f>
        <v>#REF!</v>
      </c>
      <c r="D148" s="22" t="e">
        <f>$D$2</f>
        <v>#REF!</v>
      </c>
      <c r="E148" s="22" t="e">
        <f>$E$2</f>
        <v>#REF!</v>
      </c>
      <c r="F148" s="22" t="e">
        <f>$F$2</f>
        <v>#REF!</v>
      </c>
      <c r="G148" s="22">
        <f>$G138</f>
        <v>0</v>
      </c>
      <c r="H148" s="22" t="e">
        <f>$H$2</f>
        <v>#REF!</v>
      </c>
      <c r="I148" s="19"/>
      <c r="J148" s="19"/>
      <c r="K148" s="19"/>
      <c r="L148" s="19"/>
      <c r="M148" s="19"/>
      <c r="N148" s="19"/>
      <c r="O148" s="19"/>
      <c r="P148" s="13">
        <f>COUNTIF(I148:N148,3)</f>
        <v>0</v>
      </c>
      <c r="Q148" s="13">
        <f>COUNTIF(I148:N148,6)</f>
        <v>0</v>
      </c>
      <c r="R148" s="13">
        <f>COUNTIF(I148:N148,15)</f>
        <v>0</v>
      </c>
      <c r="S148" s="13">
        <f>COUNTIF(I148:N148,20)</f>
        <v>0</v>
      </c>
      <c r="T148" s="13">
        <f>COUNTIF(I148:N148,22)</f>
        <v>0</v>
      </c>
      <c r="U148" s="13">
        <f>COUNTIF(N148:O148,4)</f>
        <v>0</v>
      </c>
      <c r="V148" s="13">
        <f>COUNTIF(O148:P148,8)</f>
        <v>0</v>
      </c>
      <c r="W148" s="16">
        <f>SUMIF(P148:T148,1)</f>
        <v>0</v>
      </c>
      <c r="X148" s="16">
        <f>SUMIF(U148:V148,1)</f>
        <v>0</v>
      </c>
      <c r="Y148" s="11"/>
      <c r="Z148" s="11">
        <v>0</v>
      </c>
    </row>
    <row r="149" spans="1:26" x14ac:dyDescent="0.25">
      <c r="A149" s="109" t="s">
        <v>24</v>
      </c>
      <c r="B149" s="22" t="e">
        <f>$B$3</f>
        <v>#REF!</v>
      </c>
      <c r="C149" s="22" t="e">
        <f>$C$3</f>
        <v>#REF!</v>
      </c>
      <c r="D149" s="22" t="e">
        <f>$D139</f>
        <v>#REF!</v>
      </c>
      <c r="E149" s="22" t="e">
        <f>$E$3</f>
        <v>#REF!</v>
      </c>
      <c r="F149" s="22" t="e">
        <f>$F$3</f>
        <v>#REF!</v>
      </c>
      <c r="G149" s="22" t="e">
        <f>$G$3</f>
        <v>#REF!</v>
      </c>
      <c r="H149" s="22" t="e">
        <f>$H$3</f>
        <v>#REF!</v>
      </c>
      <c r="I149" s="13">
        <f>$I$148</f>
        <v>0</v>
      </c>
      <c r="J149" s="13">
        <f>$J$148</f>
        <v>0</v>
      </c>
      <c r="K149" s="13">
        <f>$K$148</f>
        <v>0</v>
      </c>
      <c r="L149" s="13">
        <f>$L$148</f>
        <v>0</v>
      </c>
      <c r="M149" s="13">
        <f>$M$148</f>
        <v>0</v>
      </c>
      <c r="N149" s="13">
        <f>$N$148</f>
        <v>0</v>
      </c>
      <c r="O149" s="13">
        <f>$O$148</f>
        <v>0</v>
      </c>
      <c r="P149" s="13">
        <f>COUNTIF(I149:N149,15)</f>
        <v>0</v>
      </c>
      <c r="Q149" s="13">
        <f>COUNTIF(I149:N149,17)</f>
        <v>0</v>
      </c>
      <c r="R149" s="13">
        <f>COUNTIF(I149:N149,27)</f>
        <v>0</v>
      </c>
      <c r="S149" s="13">
        <f>COUNTIF(I149:N149,33)</f>
        <v>0</v>
      </c>
      <c r="T149" s="13">
        <f>COUNTIF(I149:N149,50)</f>
        <v>0</v>
      </c>
      <c r="U149" s="13">
        <f>COUNTIF(N149:O149,1)</f>
        <v>0</v>
      </c>
      <c r="V149" s="13">
        <f>COUNTIF(O149:P149,2)</f>
        <v>0</v>
      </c>
      <c r="W149" s="16">
        <f t="shared" ref="W149:W155" si="143">SUMIF(P149:T149,1)</f>
        <v>0</v>
      </c>
      <c r="X149" s="16">
        <f t="shared" ref="X149:X155" si="144">SUMIF(U149:V149,1)</f>
        <v>0</v>
      </c>
      <c r="Y149" s="11"/>
      <c r="Z149" s="11">
        <v>0</v>
      </c>
    </row>
    <row r="150" spans="1:26" x14ac:dyDescent="0.25">
      <c r="A150" s="109" t="s">
        <v>25</v>
      </c>
      <c r="B150" s="22" t="e">
        <f>$B$4</f>
        <v>#REF!</v>
      </c>
      <c r="C150" s="22" t="e">
        <f>$C$4</f>
        <v>#REF!</v>
      </c>
      <c r="D150" s="22" t="e">
        <f>$D140</f>
        <v>#REF!</v>
      </c>
      <c r="E150" s="22" t="e">
        <f>$E$4</f>
        <v>#REF!</v>
      </c>
      <c r="F150" s="22" t="e">
        <f>$F$4</f>
        <v>#REF!</v>
      </c>
      <c r="G150" s="22" t="e">
        <f>$G$4</f>
        <v>#REF!</v>
      </c>
      <c r="H150" s="22" t="e">
        <f>$H$4</f>
        <v>#REF!</v>
      </c>
      <c r="I150" s="13">
        <f t="shared" ref="I150:I153" si="145">$I$148</f>
        <v>0</v>
      </c>
      <c r="J150" s="13">
        <f t="shared" ref="J150:J153" si="146">$J$148</f>
        <v>0</v>
      </c>
      <c r="K150" s="13">
        <f t="shared" ref="K150:K153" si="147">$K$148</f>
        <v>0</v>
      </c>
      <c r="L150" s="13">
        <f t="shared" ref="L150:L153" si="148">$L$148</f>
        <v>0</v>
      </c>
      <c r="M150" s="13">
        <f t="shared" ref="M150:M153" si="149">$M$148</f>
        <v>0</v>
      </c>
      <c r="N150" s="13">
        <f t="shared" ref="N150:N153" si="150">$N$148</f>
        <v>0</v>
      </c>
      <c r="O150" s="13">
        <f t="shared" ref="O150:O153" si="151">$O$148</f>
        <v>0</v>
      </c>
      <c r="P150" s="13">
        <f>COUNTIF(I150:N150,7)</f>
        <v>0</v>
      </c>
      <c r="Q150" s="13">
        <f t="shared" ref="Q150" si="152">COUNTIF(I150:N150,8)</f>
        <v>0</v>
      </c>
      <c r="R150" s="13">
        <f>COUNTIF(I150:N150,28)</f>
        <v>0</v>
      </c>
      <c r="S150" s="13">
        <f>COUNTIF(I150:N150,34)</f>
        <v>0</v>
      </c>
      <c r="T150" s="13">
        <f>COUNTIF(I150:N150,39)</f>
        <v>0</v>
      </c>
      <c r="U150" s="13">
        <f t="shared" ref="U150:U151" si="153">COUNTIF(N150:O150,4)</f>
        <v>0</v>
      </c>
      <c r="V150" s="13">
        <f>COUNTIF(O150:P150,10)</f>
        <v>0</v>
      </c>
      <c r="W150" s="16">
        <f t="shared" si="143"/>
        <v>0</v>
      </c>
      <c r="X150" s="16">
        <f t="shared" si="144"/>
        <v>0</v>
      </c>
      <c r="Y150" s="11"/>
      <c r="Z150" s="11">
        <v>0</v>
      </c>
    </row>
    <row r="151" spans="1:26" x14ac:dyDescent="0.25">
      <c r="A151" s="109" t="s">
        <v>26</v>
      </c>
      <c r="B151" s="22" t="e">
        <f>$B$5</f>
        <v>#REF!</v>
      </c>
      <c r="C151" s="22" t="e">
        <f>$C$5</f>
        <v>#REF!</v>
      </c>
      <c r="D151" s="22" t="e">
        <f>$D$5</f>
        <v>#REF!</v>
      </c>
      <c r="E151" s="22" t="e">
        <f>$E141</f>
        <v>#REF!</v>
      </c>
      <c r="F151" s="22" t="e">
        <f>$F$5</f>
        <v>#REF!</v>
      </c>
      <c r="G151" s="22" t="e">
        <f>$G$5</f>
        <v>#REF!</v>
      </c>
      <c r="H151" s="22" t="e">
        <f>$H$5</f>
        <v>#REF!</v>
      </c>
      <c r="I151" s="13">
        <f t="shared" si="145"/>
        <v>0</v>
      </c>
      <c r="J151" s="13">
        <f t="shared" si="146"/>
        <v>0</v>
      </c>
      <c r="K151" s="13">
        <f t="shared" si="147"/>
        <v>0</v>
      </c>
      <c r="L151" s="13">
        <f t="shared" si="148"/>
        <v>0</v>
      </c>
      <c r="M151" s="13">
        <f t="shared" si="149"/>
        <v>0</v>
      </c>
      <c r="N151" s="13">
        <f t="shared" si="150"/>
        <v>0</v>
      </c>
      <c r="O151" s="13">
        <f t="shared" si="151"/>
        <v>0</v>
      </c>
      <c r="P151" s="13">
        <f>COUNTIF(I151:N151,1)</f>
        <v>0</v>
      </c>
      <c r="Q151" s="13">
        <f>COUNTIF(I151:N151,6)</f>
        <v>0</v>
      </c>
      <c r="R151" s="13">
        <f>COUNTIF(I151:N151,19)</f>
        <v>0</v>
      </c>
      <c r="S151" s="13">
        <f>COUNTIF(I151:N151,38)</f>
        <v>0</v>
      </c>
      <c r="T151" s="13">
        <f>COUNTIF(I151:N151,40)</f>
        <v>0</v>
      </c>
      <c r="U151" s="13">
        <f t="shared" si="153"/>
        <v>0</v>
      </c>
      <c r="V151" s="13">
        <f>COUNTIF(O151:P151,5)</f>
        <v>0</v>
      </c>
      <c r="W151" s="16">
        <f t="shared" si="143"/>
        <v>0</v>
      </c>
      <c r="X151" s="16">
        <f t="shared" si="144"/>
        <v>0</v>
      </c>
      <c r="Y151" s="11"/>
      <c r="Z151" s="11">
        <v>0</v>
      </c>
    </row>
    <row r="152" spans="1:26" x14ac:dyDescent="0.25">
      <c r="A152" s="109" t="s">
        <v>27</v>
      </c>
      <c r="B152" s="22" t="e">
        <f>$B$6</f>
        <v>#REF!</v>
      </c>
      <c r="C152" s="22" t="e">
        <f>$C$6</f>
        <v>#REF!</v>
      </c>
      <c r="D152" s="22" t="e">
        <f>$D$6</f>
        <v>#REF!</v>
      </c>
      <c r="E152" s="22" t="e">
        <f>$E$6</f>
        <v>#REF!</v>
      </c>
      <c r="F152" s="22" t="e">
        <f>$F$6</f>
        <v>#REF!</v>
      </c>
      <c r="G152" s="22" t="e">
        <f>$G$6</f>
        <v>#REF!</v>
      </c>
      <c r="H152" s="22" t="e">
        <f>$H$6</f>
        <v>#REF!</v>
      </c>
      <c r="I152" s="13">
        <f t="shared" si="145"/>
        <v>0</v>
      </c>
      <c r="J152" s="13">
        <f t="shared" si="146"/>
        <v>0</v>
      </c>
      <c r="K152" s="13">
        <f t="shared" si="147"/>
        <v>0</v>
      </c>
      <c r="L152" s="13">
        <f t="shared" si="148"/>
        <v>0</v>
      </c>
      <c r="M152" s="13">
        <f t="shared" si="149"/>
        <v>0</v>
      </c>
      <c r="N152" s="13">
        <f t="shared" si="150"/>
        <v>0</v>
      </c>
      <c r="O152" s="13">
        <f t="shared" si="151"/>
        <v>0</v>
      </c>
      <c r="P152" s="13">
        <f>COUNTIF(I152:N152,10)</f>
        <v>0</v>
      </c>
      <c r="Q152" s="13">
        <f>COUNTIF(I152:N152,25)</f>
        <v>0</v>
      </c>
      <c r="R152" s="13">
        <f>COUNTIF(I152:N152,26)</f>
        <v>0</v>
      </c>
      <c r="S152" s="13">
        <f>COUNTIF(I152:N152,29)</f>
        <v>0</v>
      </c>
      <c r="T152" s="13">
        <f>COUNTIF(I152:N152,35)</f>
        <v>0</v>
      </c>
      <c r="U152" s="13">
        <f>COUNTIF(N152:O152,6)</f>
        <v>0</v>
      </c>
      <c r="V152" s="13">
        <f>COUNTIF(O152:P152,9)</f>
        <v>0</v>
      </c>
      <c r="W152" s="16">
        <f t="shared" si="143"/>
        <v>0</v>
      </c>
      <c r="X152" s="16">
        <f t="shared" si="144"/>
        <v>0</v>
      </c>
      <c r="Y152" s="11"/>
      <c r="Z152" s="11">
        <v>0</v>
      </c>
    </row>
    <row r="153" spans="1:26" x14ac:dyDescent="0.25">
      <c r="A153" s="109" t="s">
        <v>28</v>
      </c>
      <c r="B153" s="22" t="e">
        <f>$B$7</f>
        <v>#REF!</v>
      </c>
      <c r="C153" s="22" t="e">
        <f>$C$7</f>
        <v>#REF!</v>
      </c>
      <c r="D153" s="22" t="e">
        <f>$D143</f>
        <v>#REF!</v>
      </c>
      <c r="E153" s="22" t="e">
        <f>$E$7</f>
        <v>#REF!</v>
      </c>
      <c r="F153" s="22" t="e">
        <f>$F$7</f>
        <v>#REF!</v>
      </c>
      <c r="G153" s="22" t="e">
        <f>$G$7</f>
        <v>#REF!</v>
      </c>
      <c r="H153" s="22" t="e">
        <f>$H$7</f>
        <v>#REF!</v>
      </c>
      <c r="I153" s="13">
        <f t="shared" si="145"/>
        <v>0</v>
      </c>
      <c r="J153" s="13">
        <f t="shared" si="146"/>
        <v>0</v>
      </c>
      <c r="K153" s="13">
        <f t="shared" si="147"/>
        <v>0</v>
      </c>
      <c r="L153" s="13">
        <f t="shared" si="148"/>
        <v>0</v>
      </c>
      <c r="M153" s="13">
        <f t="shared" si="149"/>
        <v>0</v>
      </c>
      <c r="N153" s="13">
        <f t="shared" si="150"/>
        <v>0</v>
      </c>
      <c r="O153" s="13">
        <f t="shared" si="151"/>
        <v>0</v>
      </c>
      <c r="P153" s="13">
        <f>COUNTIF(I153:N153,8)</f>
        <v>0</v>
      </c>
      <c r="Q153" s="13">
        <f>COUNTIF(I153:N153,33)</f>
        <v>0</v>
      </c>
      <c r="R153" s="13">
        <f>COUNTIF(I153:N153,35)</f>
        <v>0</v>
      </c>
      <c r="S153" s="13">
        <f>COUNTIF(I153:N153,36)</f>
        <v>0</v>
      </c>
      <c r="T153" s="13">
        <f>COUNTIF(I153:N153,37)</f>
        <v>0</v>
      </c>
      <c r="U153" s="13">
        <f>COUNTIF(N153:O153,3)</f>
        <v>0</v>
      </c>
      <c r="V153" s="13">
        <f>COUNTIF(O153:P153,7)</f>
        <v>0</v>
      </c>
      <c r="W153" s="16">
        <f t="shared" si="143"/>
        <v>0</v>
      </c>
      <c r="X153" s="16">
        <f t="shared" si="144"/>
        <v>0</v>
      </c>
      <c r="Y153" s="11"/>
      <c r="Z153" s="11">
        <v>0</v>
      </c>
    </row>
    <row r="154" spans="1:26" x14ac:dyDescent="0.25">
      <c r="A154" s="109" t="s">
        <v>29</v>
      </c>
      <c r="B154" s="22" t="e">
        <f>$B$8</f>
        <v>#REF!</v>
      </c>
      <c r="C154" s="22" t="e">
        <f>$C$8</f>
        <v>#REF!</v>
      </c>
      <c r="D154" s="22" t="e">
        <f>$D$8</f>
        <v>#REF!</v>
      </c>
      <c r="E154" s="22" t="e">
        <f>$E$8</f>
        <v>#REF!</v>
      </c>
      <c r="F154" s="22" t="e">
        <f>$F$8</f>
        <v>#REF!</v>
      </c>
      <c r="G154" s="22" t="e">
        <f>$G$8</f>
        <v>#REF!</v>
      </c>
      <c r="H154" s="22" t="e">
        <f>$H$8</f>
        <v>#REF!</v>
      </c>
      <c r="I154" s="13">
        <v>0</v>
      </c>
      <c r="J154" s="13">
        <v>0</v>
      </c>
      <c r="K154" s="13">
        <v>0</v>
      </c>
      <c r="L154" s="13">
        <v>0</v>
      </c>
      <c r="M154" s="13">
        <v>0</v>
      </c>
      <c r="N154" s="13">
        <v>0</v>
      </c>
      <c r="O154" s="13">
        <v>0</v>
      </c>
      <c r="P154" s="13">
        <v>0</v>
      </c>
      <c r="Q154" s="13">
        <v>0</v>
      </c>
      <c r="R154" s="13">
        <v>0</v>
      </c>
      <c r="S154" s="13">
        <v>0</v>
      </c>
      <c r="T154" s="13">
        <v>0</v>
      </c>
      <c r="U154" s="13">
        <v>0</v>
      </c>
      <c r="V154" s="13">
        <v>0</v>
      </c>
      <c r="W154" s="16">
        <f t="shared" si="143"/>
        <v>0</v>
      </c>
      <c r="X154" s="16">
        <f t="shared" si="144"/>
        <v>0</v>
      </c>
      <c r="Y154" s="11"/>
      <c r="Z154" s="11">
        <v>0</v>
      </c>
    </row>
    <row r="155" spans="1:26" x14ac:dyDescent="0.25">
      <c r="A155" s="109" t="s">
        <v>30</v>
      </c>
      <c r="B155" s="22" t="e">
        <f>$B$9</f>
        <v>#REF!</v>
      </c>
      <c r="C155" s="22" t="e">
        <f>$C$9</f>
        <v>#REF!</v>
      </c>
      <c r="D155" s="22" t="e">
        <f>$D$9</f>
        <v>#REF!</v>
      </c>
      <c r="E155" s="22" t="e">
        <f>$E$9</f>
        <v>#REF!</v>
      </c>
      <c r="F155" s="22" t="e">
        <f>$F$9</f>
        <v>#REF!</v>
      </c>
      <c r="G155" s="22" t="e">
        <f>$G$9</f>
        <v>#REF!</v>
      </c>
      <c r="H155" s="22" t="e">
        <f>$H$9</f>
        <v>#REF!</v>
      </c>
      <c r="I155" s="13">
        <v>0</v>
      </c>
      <c r="J155" s="13">
        <v>0</v>
      </c>
      <c r="K155" s="13">
        <v>0</v>
      </c>
      <c r="L155" s="13">
        <v>0</v>
      </c>
      <c r="M155" s="13">
        <v>0</v>
      </c>
      <c r="N155" s="13">
        <v>0</v>
      </c>
      <c r="O155" s="13">
        <v>0</v>
      </c>
      <c r="P155" s="13">
        <v>0</v>
      </c>
      <c r="Q155" s="13">
        <v>0</v>
      </c>
      <c r="R155" s="13">
        <v>0</v>
      </c>
      <c r="S155" s="13">
        <v>0</v>
      </c>
      <c r="T155" s="13">
        <v>0</v>
      </c>
      <c r="U155" s="13">
        <v>0</v>
      </c>
      <c r="V155" s="13">
        <v>0</v>
      </c>
      <c r="W155" s="16">
        <f t="shared" si="143"/>
        <v>0</v>
      </c>
      <c r="X155" s="16">
        <f t="shared" si="144"/>
        <v>0</v>
      </c>
      <c r="Y155" s="11"/>
      <c r="Z155" s="11">
        <v>0</v>
      </c>
    </row>
    <row r="156" spans="1:26" ht="15.75" thickBot="1" x14ac:dyDescent="0.3"/>
    <row r="157" spans="1:26" ht="15.75" thickBot="1" x14ac:dyDescent="0.3">
      <c r="A157" s="108">
        <v>44295</v>
      </c>
      <c r="B157" s="361" t="s">
        <v>0</v>
      </c>
      <c r="C157" s="340"/>
      <c r="D157" s="340"/>
      <c r="E157" s="340"/>
      <c r="F157" s="340"/>
      <c r="G157" s="340"/>
      <c r="H157" s="346"/>
      <c r="I157" s="361" t="s">
        <v>1</v>
      </c>
      <c r="J157" s="340"/>
      <c r="K157" s="340"/>
      <c r="L157" s="340"/>
      <c r="M157" s="340"/>
      <c r="N157" s="340"/>
      <c r="O157" s="340"/>
      <c r="P157" s="361" t="s">
        <v>2</v>
      </c>
      <c r="Q157" s="340"/>
      <c r="R157" s="340"/>
      <c r="S157" s="340"/>
      <c r="T157" s="340"/>
      <c r="U157" s="340"/>
      <c r="V157" s="340"/>
      <c r="W157" s="1" t="s">
        <v>9</v>
      </c>
      <c r="X157" s="2" t="s">
        <v>3</v>
      </c>
      <c r="Y157" s="11"/>
      <c r="Z157" s="11" t="s">
        <v>5</v>
      </c>
    </row>
    <row r="158" spans="1:26" x14ac:dyDescent="0.25">
      <c r="A158" s="109" t="s">
        <v>23</v>
      </c>
      <c r="B158" s="22" t="e">
        <f>$B$2</f>
        <v>#REF!</v>
      </c>
      <c r="C158" s="22" t="e">
        <f>$C$2</f>
        <v>#REF!</v>
      </c>
      <c r="D158" s="22" t="e">
        <f>$D$2</f>
        <v>#REF!</v>
      </c>
      <c r="E158" s="22" t="e">
        <f>$E$2</f>
        <v>#REF!</v>
      </c>
      <c r="F158" s="22" t="e">
        <f>$F$2</f>
        <v>#REF!</v>
      </c>
      <c r="G158" s="22">
        <f>$G147</f>
        <v>0</v>
      </c>
      <c r="H158" s="22" t="e">
        <f>$H$2</f>
        <v>#REF!</v>
      </c>
      <c r="I158" s="19"/>
      <c r="J158" s="19"/>
      <c r="K158" s="19"/>
      <c r="L158" s="19"/>
      <c r="M158" s="19"/>
      <c r="N158" s="19"/>
      <c r="O158" s="19"/>
      <c r="P158" s="13">
        <f>COUNTIF(I158:N158,3)</f>
        <v>0</v>
      </c>
      <c r="Q158" s="13">
        <f>COUNTIF(I158:N158,6)</f>
        <v>0</v>
      </c>
      <c r="R158" s="13">
        <f>COUNTIF(I158:N158,15)</f>
        <v>0</v>
      </c>
      <c r="S158" s="13">
        <f>COUNTIF(I158:N158,20)</f>
        <v>0</v>
      </c>
      <c r="T158" s="13">
        <f>COUNTIF(I158:N158,22)</f>
        <v>0</v>
      </c>
      <c r="U158" s="13">
        <f>COUNTIF(N158:O158,4)</f>
        <v>0</v>
      </c>
      <c r="V158" s="13">
        <f>COUNTIF(O158:P158,8)</f>
        <v>0</v>
      </c>
      <c r="W158" s="16">
        <f>SUMIF(P158:T158,1)</f>
        <v>0</v>
      </c>
      <c r="X158" s="16">
        <f>SUMIF(U158:V158,1)</f>
        <v>0</v>
      </c>
      <c r="Y158" s="11"/>
      <c r="Z158" s="11">
        <v>0</v>
      </c>
    </row>
    <row r="159" spans="1:26" x14ac:dyDescent="0.25">
      <c r="A159" s="109" t="s">
        <v>24</v>
      </c>
      <c r="B159" s="22" t="e">
        <f>$B$3</f>
        <v>#REF!</v>
      </c>
      <c r="C159" s="22" t="e">
        <f>$C$3</f>
        <v>#REF!</v>
      </c>
      <c r="D159" s="22" t="e">
        <f>$D148</f>
        <v>#REF!</v>
      </c>
      <c r="E159" s="22" t="e">
        <f>$E$3</f>
        <v>#REF!</v>
      </c>
      <c r="F159" s="22" t="e">
        <f>$F$3</f>
        <v>#REF!</v>
      </c>
      <c r="G159" s="22" t="e">
        <f>$G$3</f>
        <v>#REF!</v>
      </c>
      <c r="H159" s="22" t="e">
        <f>$H$3</f>
        <v>#REF!</v>
      </c>
      <c r="I159" s="13">
        <f>$I$158</f>
        <v>0</v>
      </c>
      <c r="J159" s="13">
        <f>$J$158</f>
        <v>0</v>
      </c>
      <c r="K159" s="13">
        <f>$K$158</f>
        <v>0</v>
      </c>
      <c r="L159" s="13">
        <f>$L$158</f>
        <v>0</v>
      </c>
      <c r="M159" s="13">
        <f>$M$158</f>
        <v>0</v>
      </c>
      <c r="N159" s="13">
        <f>$N$158</f>
        <v>0</v>
      </c>
      <c r="O159" s="13">
        <f>$O$158</f>
        <v>0</v>
      </c>
      <c r="P159" s="13">
        <f>COUNTIF(I159:N159,15)</f>
        <v>0</v>
      </c>
      <c r="Q159" s="13">
        <f>COUNTIF(I159:N159,17)</f>
        <v>0</v>
      </c>
      <c r="R159" s="13">
        <f>COUNTIF(I159:N159,27)</f>
        <v>0</v>
      </c>
      <c r="S159" s="13">
        <f>COUNTIF(I159:N159,33)</f>
        <v>0</v>
      </c>
      <c r="T159" s="13">
        <f>COUNTIF(I159:N159,50)</f>
        <v>0</v>
      </c>
      <c r="U159" s="13">
        <f>COUNTIF(N159:O159,1)</f>
        <v>0</v>
      </c>
      <c r="V159" s="13">
        <f>COUNTIF(O159:P159,2)</f>
        <v>0</v>
      </c>
      <c r="W159" s="16">
        <f t="shared" ref="W159:W165" si="154">SUMIF(P159:T159,1)</f>
        <v>0</v>
      </c>
      <c r="X159" s="16">
        <f t="shared" ref="X159:X165" si="155">SUMIF(U159:V159,1)</f>
        <v>0</v>
      </c>
      <c r="Y159" s="11"/>
      <c r="Z159" s="11">
        <v>0</v>
      </c>
    </row>
    <row r="160" spans="1:26" x14ac:dyDescent="0.25">
      <c r="A160" s="109" t="s">
        <v>25</v>
      </c>
      <c r="B160" s="22" t="e">
        <f>$B$4</f>
        <v>#REF!</v>
      </c>
      <c r="C160" s="22" t="e">
        <f>$C$4</f>
        <v>#REF!</v>
      </c>
      <c r="D160" s="22" t="e">
        <f>$D149</f>
        <v>#REF!</v>
      </c>
      <c r="E160" s="22" t="e">
        <f>$E$4</f>
        <v>#REF!</v>
      </c>
      <c r="F160" s="22" t="e">
        <f>$F$4</f>
        <v>#REF!</v>
      </c>
      <c r="G160" s="22" t="e">
        <f>$G$4</f>
        <v>#REF!</v>
      </c>
      <c r="H160" s="22" t="e">
        <f>$H$4</f>
        <v>#REF!</v>
      </c>
      <c r="I160" s="13">
        <f t="shared" ref="I160:I163" si="156">$I$158</f>
        <v>0</v>
      </c>
      <c r="J160" s="13">
        <f t="shared" ref="J160:J163" si="157">$J$158</f>
        <v>0</v>
      </c>
      <c r="K160" s="13">
        <f t="shared" ref="K160:K163" si="158">$K$158</f>
        <v>0</v>
      </c>
      <c r="L160" s="13">
        <f t="shared" ref="L160:L163" si="159">$L$158</f>
        <v>0</v>
      </c>
      <c r="M160" s="13">
        <f t="shared" ref="M160:M163" si="160">$M$158</f>
        <v>0</v>
      </c>
      <c r="N160" s="13">
        <f t="shared" ref="N160:N163" si="161">$N$158</f>
        <v>0</v>
      </c>
      <c r="O160" s="13">
        <f t="shared" ref="O160:O163" si="162">$O$158</f>
        <v>0</v>
      </c>
      <c r="P160" s="13">
        <f>COUNTIF(I160:N160,7)</f>
        <v>0</v>
      </c>
      <c r="Q160" s="13">
        <f t="shared" ref="Q160" si="163">COUNTIF(I160:N160,8)</f>
        <v>0</v>
      </c>
      <c r="R160" s="13">
        <f>COUNTIF(I160:N160,28)</f>
        <v>0</v>
      </c>
      <c r="S160" s="13">
        <f>COUNTIF(I160:N160,34)</f>
        <v>0</v>
      </c>
      <c r="T160" s="13">
        <f>COUNTIF(I160:N160,39)</f>
        <v>0</v>
      </c>
      <c r="U160" s="13">
        <f t="shared" ref="U160:U161" si="164">COUNTIF(N160:O160,4)</f>
        <v>0</v>
      </c>
      <c r="V160" s="13">
        <f>COUNTIF(O160:P160,10)</f>
        <v>0</v>
      </c>
      <c r="W160" s="16">
        <f t="shared" si="154"/>
        <v>0</v>
      </c>
      <c r="X160" s="16">
        <f t="shared" si="155"/>
        <v>0</v>
      </c>
      <c r="Y160" s="11"/>
      <c r="Z160" s="11">
        <v>0</v>
      </c>
    </row>
    <row r="161" spans="1:26" x14ac:dyDescent="0.25">
      <c r="A161" s="109" t="s">
        <v>26</v>
      </c>
      <c r="B161" s="22" t="e">
        <f>$B$5</f>
        <v>#REF!</v>
      </c>
      <c r="C161" s="22" t="e">
        <f>$C$5</f>
        <v>#REF!</v>
      </c>
      <c r="D161" s="22" t="e">
        <f>$D$5</f>
        <v>#REF!</v>
      </c>
      <c r="E161" s="22" t="e">
        <f>$E150</f>
        <v>#REF!</v>
      </c>
      <c r="F161" s="22" t="e">
        <f>$F$5</f>
        <v>#REF!</v>
      </c>
      <c r="G161" s="22" t="e">
        <f>$G$5</f>
        <v>#REF!</v>
      </c>
      <c r="H161" s="22" t="e">
        <f>$H$5</f>
        <v>#REF!</v>
      </c>
      <c r="I161" s="13">
        <f t="shared" si="156"/>
        <v>0</v>
      </c>
      <c r="J161" s="13">
        <f t="shared" si="157"/>
        <v>0</v>
      </c>
      <c r="K161" s="13">
        <f t="shared" si="158"/>
        <v>0</v>
      </c>
      <c r="L161" s="13">
        <f t="shared" si="159"/>
        <v>0</v>
      </c>
      <c r="M161" s="13">
        <f t="shared" si="160"/>
        <v>0</v>
      </c>
      <c r="N161" s="13">
        <f t="shared" si="161"/>
        <v>0</v>
      </c>
      <c r="O161" s="13">
        <f t="shared" si="162"/>
        <v>0</v>
      </c>
      <c r="P161" s="13">
        <f>COUNTIF(I161:N161,1)</f>
        <v>0</v>
      </c>
      <c r="Q161" s="13">
        <f>COUNTIF(I161:N161,6)</f>
        <v>0</v>
      </c>
      <c r="R161" s="13">
        <f>COUNTIF(I161:N161,19)</f>
        <v>0</v>
      </c>
      <c r="S161" s="13">
        <f>COUNTIF(I161:N161,38)</f>
        <v>0</v>
      </c>
      <c r="T161" s="13">
        <f>COUNTIF(I161:N161,40)</f>
        <v>0</v>
      </c>
      <c r="U161" s="13">
        <f t="shared" si="164"/>
        <v>0</v>
      </c>
      <c r="V161" s="13">
        <f>COUNTIF(O161:P161,5)</f>
        <v>0</v>
      </c>
      <c r="W161" s="16">
        <f t="shared" si="154"/>
        <v>0</v>
      </c>
      <c r="X161" s="16">
        <f t="shared" si="155"/>
        <v>0</v>
      </c>
      <c r="Y161" s="11"/>
      <c r="Z161" s="11">
        <v>0</v>
      </c>
    </row>
    <row r="162" spans="1:26" x14ac:dyDescent="0.25">
      <c r="A162" s="109" t="s">
        <v>27</v>
      </c>
      <c r="B162" s="22" t="e">
        <f>$B$6</f>
        <v>#REF!</v>
      </c>
      <c r="C162" s="22" t="e">
        <f>$C$6</f>
        <v>#REF!</v>
      </c>
      <c r="D162" s="22" t="e">
        <f>$D$6</f>
        <v>#REF!</v>
      </c>
      <c r="E162" s="22" t="e">
        <f>$E$6</f>
        <v>#REF!</v>
      </c>
      <c r="F162" s="22" t="e">
        <f>$F$6</f>
        <v>#REF!</v>
      </c>
      <c r="G162" s="22" t="e">
        <f>$G$6</f>
        <v>#REF!</v>
      </c>
      <c r="H162" s="22" t="e">
        <f>$H$6</f>
        <v>#REF!</v>
      </c>
      <c r="I162" s="13">
        <f t="shared" si="156"/>
        <v>0</v>
      </c>
      <c r="J162" s="13">
        <f t="shared" si="157"/>
        <v>0</v>
      </c>
      <c r="K162" s="13">
        <f t="shared" si="158"/>
        <v>0</v>
      </c>
      <c r="L162" s="13">
        <f t="shared" si="159"/>
        <v>0</v>
      </c>
      <c r="M162" s="13">
        <f t="shared" si="160"/>
        <v>0</v>
      </c>
      <c r="N162" s="13">
        <f t="shared" si="161"/>
        <v>0</v>
      </c>
      <c r="O162" s="13">
        <f t="shared" si="162"/>
        <v>0</v>
      </c>
      <c r="P162" s="13">
        <f>COUNTIF(I162:N162,10)</f>
        <v>0</v>
      </c>
      <c r="Q162" s="13">
        <f>COUNTIF(I162:N162,25)</f>
        <v>0</v>
      </c>
      <c r="R162" s="13">
        <f>COUNTIF(I162:N162,26)</f>
        <v>0</v>
      </c>
      <c r="S162" s="13">
        <f>COUNTIF(I162:N162,29)</f>
        <v>0</v>
      </c>
      <c r="T162" s="13">
        <f>COUNTIF(I162:N162,35)</f>
        <v>0</v>
      </c>
      <c r="U162" s="13">
        <f>COUNTIF(N162:O162,6)</f>
        <v>0</v>
      </c>
      <c r="V162" s="13">
        <f>COUNTIF(O162:P162,9)</f>
        <v>0</v>
      </c>
      <c r="W162" s="16">
        <f t="shared" si="154"/>
        <v>0</v>
      </c>
      <c r="X162" s="16">
        <f t="shared" si="155"/>
        <v>0</v>
      </c>
      <c r="Y162" s="11"/>
      <c r="Z162" s="11">
        <v>0</v>
      </c>
    </row>
    <row r="163" spans="1:26" x14ac:dyDescent="0.25">
      <c r="A163" s="109" t="s">
        <v>28</v>
      </c>
      <c r="B163" s="22" t="e">
        <f>$B$7</f>
        <v>#REF!</v>
      </c>
      <c r="C163" s="22" t="e">
        <f>$C$7</f>
        <v>#REF!</v>
      </c>
      <c r="D163" s="22" t="e">
        <f>$D152</f>
        <v>#REF!</v>
      </c>
      <c r="E163" s="22" t="e">
        <f>$E$7</f>
        <v>#REF!</v>
      </c>
      <c r="F163" s="22" t="e">
        <f>$F$7</f>
        <v>#REF!</v>
      </c>
      <c r="G163" s="22" t="e">
        <f>$G$7</f>
        <v>#REF!</v>
      </c>
      <c r="H163" s="22" t="e">
        <f>$H$7</f>
        <v>#REF!</v>
      </c>
      <c r="I163" s="13">
        <f t="shared" si="156"/>
        <v>0</v>
      </c>
      <c r="J163" s="13">
        <f t="shared" si="157"/>
        <v>0</v>
      </c>
      <c r="K163" s="13">
        <f t="shared" si="158"/>
        <v>0</v>
      </c>
      <c r="L163" s="13">
        <f t="shared" si="159"/>
        <v>0</v>
      </c>
      <c r="M163" s="13">
        <f t="shared" si="160"/>
        <v>0</v>
      </c>
      <c r="N163" s="13">
        <f t="shared" si="161"/>
        <v>0</v>
      </c>
      <c r="O163" s="13">
        <f t="shared" si="162"/>
        <v>0</v>
      </c>
      <c r="P163" s="13">
        <f>COUNTIF(I163:N163,8)</f>
        <v>0</v>
      </c>
      <c r="Q163" s="13">
        <f>COUNTIF(I163:N163,33)</f>
        <v>0</v>
      </c>
      <c r="R163" s="13">
        <f>COUNTIF(I163:N163,35)</f>
        <v>0</v>
      </c>
      <c r="S163" s="13">
        <f>COUNTIF(I163:N163,36)</f>
        <v>0</v>
      </c>
      <c r="T163" s="13">
        <f>COUNTIF(I163:N163,37)</f>
        <v>0</v>
      </c>
      <c r="U163" s="13">
        <f>COUNTIF(N163:O163,3)</f>
        <v>0</v>
      </c>
      <c r="V163" s="13">
        <f>COUNTIF(O163:P163,7)</f>
        <v>0</v>
      </c>
      <c r="W163" s="16">
        <f t="shared" si="154"/>
        <v>0</v>
      </c>
      <c r="X163" s="16">
        <f t="shared" si="155"/>
        <v>0</v>
      </c>
      <c r="Y163" s="11"/>
      <c r="Z163" s="11">
        <v>0</v>
      </c>
    </row>
    <row r="164" spans="1:26" x14ac:dyDescent="0.25">
      <c r="A164" s="109" t="s">
        <v>29</v>
      </c>
      <c r="B164" s="22" t="e">
        <f>$B$8</f>
        <v>#REF!</v>
      </c>
      <c r="C164" s="22" t="e">
        <f>$C$8</f>
        <v>#REF!</v>
      </c>
      <c r="D164" s="22" t="e">
        <f>$D$8</f>
        <v>#REF!</v>
      </c>
      <c r="E164" s="22" t="e">
        <f>$E$8</f>
        <v>#REF!</v>
      </c>
      <c r="F164" s="22" t="e">
        <f>$F$8</f>
        <v>#REF!</v>
      </c>
      <c r="G164" s="22" t="e">
        <f>$G$8</f>
        <v>#REF!</v>
      </c>
      <c r="H164" s="22" t="e">
        <f>$H$8</f>
        <v>#REF!</v>
      </c>
      <c r="I164" s="13">
        <v>0</v>
      </c>
      <c r="J164" s="13">
        <v>0</v>
      </c>
      <c r="K164" s="13">
        <v>0</v>
      </c>
      <c r="L164" s="13">
        <v>0</v>
      </c>
      <c r="M164" s="13">
        <v>0</v>
      </c>
      <c r="N164" s="13">
        <v>0</v>
      </c>
      <c r="O164" s="13">
        <v>0</v>
      </c>
      <c r="P164" s="13">
        <v>0</v>
      </c>
      <c r="Q164" s="13">
        <v>0</v>
      </c>
      <c r="R164" s="13">
        <v>0</v>
      </c>
      <c r="S164" s="13">
        <v>0</v>
      </c>
      <c r="T164" s="13">
        <v>0</v>
      </c>
      <c r="U164" s="13">
        <v>0</v>
      </c>
      <c r="V164" s="13">
        <v>0</v>
      </c>
      <c r="W164" s="16">
        <f t="shared" si="154"/>
        <v>0</v>
      </c>
      <c r="X164" s="16">
        <f t="shared" si="155"/>
        <v>0</v>
      </c>
      <c r="Y164" s="11"/>
      <c r="Z164" s="11">
        <v>0</v>
      </c>
    </row>
    <row r="165" spans="1:26" ht="15.75" thickBot="1" x14ac:dyDescent="0.3">
      <c r="A165" s="109" t="s">
        <v>30</v>
      </c>
      <c r="B165" s="22" t="e">
        <f>$B$9</f>
        <v>#REF!</v>
      </c>
      <c r="C165" s="22" t="e">
        <f>$C$9</f>
        <v>#REF!</v>
      </c>
      <c r="D165" s="22" t="e">
        <f>$D$9</f>
        <v>#REF!</v>
      </c>
      <c r="E165" s="22" t="e">
        <f>$E$9</f>
        <v>#REF!</v>
      </c>
      <c r="F165" s="22" t="e">
        <f>$F$9</f>
        <v>#REF!</v>
      </c>
      <c r="G165" s="22" t="e">
        <f>$G$9</f>
        <v>#REF!</v>
      </c>
      <c r="H165" s="22" t="e">
        <f>$H$9</f>
        <v>#REF!</v>
      </c>
      <c r="I165" s="13">
        <v>0</v>
      </c>
      <c r="J165" s="13">
        <v>0</v>
      </c>
      <c r="K165" s="13">
        <v>0</v>
      </c>
      <c r="L165" s="13">
        <v>0</v>
      </c>
      <c r="M165" s="13">
        <v>0</v>
      </c>
      <c r="N165" s="13">
        <v>0</v>
      </c>
      <c r="O165" s="13">
        <v>0</v>
      </c>
      <c r="P165" s="13">
        <v>0</v>
      </c>
      <c r="Q165" s="13">
        <v>0</v>
      </c>
      <c r="R165" s="13">
        <v>0</v>
      </c>
      <c r="S165" s="13">
        <v>0</v>
      </c>
      <c r="T165" s="13">
        <v>0</v>
      </c>
      <c r="U165" s="13">
        <v>0</v>
      </c>
      <c r="V165" s="13">
        <v>0</v>
      </c>
      <c r="W165" s="16">
        <f t="shared" si="154"/>
        <v>0</v>
      </c>
      <c r="X165" s="16">
        <f t="shared" si="155"/>
        <v>0</v>
      </c>
      <c r="Y165" s="11"/>
      <c r="Z165" s="11">
        <v>0</v>
      </c>
    </row>
    <row r="166" spans="1:26" ht="15.75" thickBot="1" x14ac:dyDescent="0.3">
      <c r="A166" s="108">
        <v>44302</v>
      </c>
      <c r="B166" s="361" t="s">
        <v>0</v>
      </c>
      <c r="C166" s="340"/>
      <c r="D166" s="340"/>
      <c r="E166" s="340"/>
      <c r="F166" s="340"/>
      <c r="G166" s="340"/>
      <c r="H166" s="346"/>
      <c r="I166" s="361" t="s">
        <v>1</v>
      </c>
      <c r="J166" s="340"/>
      <c r="K166" s="340"/>
      <c r="L166" s="340"/>
      <c r="M166" s="340"/>
      <c r="N166" s="340"/>
      <c r="O166" s="340"/>
      <c r="P166" s="361" t="s">
        <v>2</v>
      </c>
      <c r="Q166" s="340"/>
      <c r="R166" s="340"/>
      <c r="S166" s="340"/>
      <c r="T166" s="340"/>
      <c r="U166" s="340"/>
      <c r="V166" s="340"/>
      <c r="W166" s="1" t="s">
        <v>9</v>
      </c>
      <c r="X166" s="2" t="s">
        <v>3</v>
      </c>
      <c r="Y166" s="11"/>
      <c r="Z166" s="11" t="s">
        <v>5</v>
      </c>
    </row>
    <row r="167" spans="1:26" x14ac:dyDescent="0.25">
      <c r="A167" s="109" t="s">
        <v>23</v>
      </c>
      <c r="B167" s="22" t="e">
        <f>$B$2</f>
        <v>#REF!</v>
      </c>
      <c r="C167" s="22" t="e">
        <f>$C$2</f>
        <v>#REF!</v>
      </c>
      <c r="D167" s="22" t="e">
        <f>$D$2</f>
        <v>#REF!</v>
      </c>
      <c r="E167" s="22" t="e">
        <f>$E$2</f>
        <v>#REF!</v>
      </c>
      <c r="F167" s="22" t="e">
        <f>$F$2</f>
        <v>#REF!</v>
      </c>
      <c r="G167" s="22">
        <f>$G157</f>
        <v>0</v>
      </c>
      <c r="H167" s="22" t="e">
        <f>$H$2</f>
        <v>#REF!</v>
      </c>
      <c r="I167" s="19"/>
      <c r="J167" s="19"/>
      <c r="K167" s="19"/>
      <c r="L167" s="19"/>
      <c r="M167" s="19"/>
      <c r="N167" s="19"/>
      <c r="O167" s="19"/>
      <c r="P167" s="13">
        <f>COUNTIF(I167:N167,3)</f>
        <v>0</v>
      </c>
      <c r="Q167" s="13">
        <f>COUNTIF(I167:N167,6)</f>
        <v>0</v>
      </c>
      <c r="R167" s="13">
        <f>COUNTIF(I167:N167,15)</f>
        <v>0</v>
      </c>
      <c r="S167" s="13">
        <f>COUNTIF(I167:N167,20)</f>
        <v>0</v>
      </c>
      <c r="T167" s="13">
        <f>COUNTIF(I167:N167,22)</f>
        <v>0</v>
      </c>
      <c r="U167" s="13">
        <f>COUNTIF(N167:O167,4)</f>
        <v>0</v>
      </c>
      <c r="V167" s="13">
        <f>COUNTIF(O167:P167,8)</f>
        <v>0</v>
      </c>
      <c r="W167" s="16">
        <f>SUMIF(P167:T167,1)</f>
        <v>0</v>
      </c>
      <c r="X167" s="16">
        <f>SUMIF(U167:V167,1)</f>
        <v>0</v>
      </c>
      <c r="Y167" s="11"/>
      <c r="Z167" s="11">
        <v>0</v>
      </c>
    </row>
    <row r="168" spans="1:26" x14ac:dyDescent="0.25">
      <c r="A168" s="109" t="s">
        <v>24</v>
      </c>
      <c r="B168" s="22" t="e">
        <f>$B$3</f>
        <v>#REF!</v>
      </c>
      <c r="C168" s="22" t="e">
        <f>$C$3</f>
        <v>#REF!</v>
      </c>
      <c r="D168" s="22" t="e">
        <f>$D158</f>
        <v>#REF!</v>
      </c>
      <c r="E168" s="22" t="e">
        <f>$E$3</f>
        <v>#REF!</v>
      </c>
      <c r="F168" s="22" t="e">
        <f>$F$3</f>
        <v>#REF!</v>
      </c>
      <c r="G168" s="22" t="e">
        <f>$G$3</f>
        <v>#REF!</v>
      </c>
      <c r="H168" s="22" t="e">
        <f>$H$3</f>
        <v>#REF!</v>
      </c>
      <c r="I168" s="13">
        <f>$I$167</f>
        <v>0</v>
      </c>
      <c r="J168" s="13">
        <f>$J$167</f>
        <v>0</v>
      </c>
      <c r="K168" s="13">
        <f>$K$167</f>
        <v>0</v>
      </c>
      <c r="L168" s="13">
        <f>$L$167</f>
        <v>0</v>
      </c>
      <c r="M168" s="13">
        <f>$M$167</f>
        <v>0</v>
      </c>
      <c r="N168" s="13">
        <f>$N$167</f>
        <v>0</v>
      </c>
      <c r="O168" s="13">
        <f>$O$167</f>
        <v>0</v>
      </c>
      <c r="P168" s="13">
        <f>COUNTIF(I168:N168,15)</f>
        <v>0</v>
      </c>
      <c r="Q168" s="13">
        <f>COUNTIF(I168:N168,17)</f>
        <v>0</v>
      </c>
      <c r="R168" s="13">
        <f>COUNTIF(I168:N168,27)</f>
        <v>0</v>
      </c>
      <c r="S168" s="13">
        <f>COUNTIF(I168:N168,33)</f>
        <v>0</v>
      </c>
      <c r="T168" s="13">
        <f>COUNTIF(I168:N168,50)</f>
        <v>0</v>
      </c>
      <c r="U168" s="13">
        <f>COUNTIF(N168:O168,1)</f>
        <v>0</v>
      </c>
      <c r="V168" s="13">
        <f>COUNTIF(O168:P168,2)</f>
        <v>0</v>
      </c>
      <c r="W168" s="16">
        <f t="shared" ref="W168:W174" si="165">SUMIF(P168:T168,1)</f>
        <v>0</v>
      </c>
      <c r="X168" s="16">
        <f t="shared" ref="X168:X174" si="166">SUMIF(U168:V168,1)</f>
        <v>0</v>
      </c>
      <c r="Y168" s="11"/>
      <c r="Z168" s="11">
        <v>0</v>
      </c>
    </row>
    <row r="169" spans="1:26" x14ac:dyDescent="0.25">
      <c r="A169" s="109" t="s">
        <v>25</v>
      </c>
      <c r="B169" s="22" t="e">
        <f>$B$4</f>
        <v>#REF!</v>
      </c>
      <c r="C169" s="22" t="e">
        <f>$C$4</f>
        <v>#REF!</v>
      </c>
      <c r="D169" s="22" t="e">
        <f>$D159</f>
        <v>#REF!</v>
      </c>
      <c r="E169" s="22" t="e">
        <f>$E$4</f>
        <v>#REF!</v>
      </c>
      <c r="F169" s="22" t="e">
        <f>$F$4</f>
        <v>#REF!</v>
      </c>
      <c r="G169" s="22" t="e">
        <f>$G$4</f>
        <v>#REF!</v>
      </c>
      <c r="H169" s="22" t="e">
        <f>$H$4</f>
        <v>#REF!</v>
      </c>
      <c r="I169" s="13">
        <f t="shared" ref="I169:I172" si="167">$I$167</f>
        <v>0</v>
      </c>
      <c r="J169" s="13">
        <f t="shared" ref="J169:J172" si="168">$J$167</f>
        <v>0</v>
      </c>
      <c r="K169" s="13">
        <f t="shared" ref="K169:K172" si="169">$K$167</f>
        <v>0</v>
      </c>
      <c r="L169" s="13">
        <f t="shared" ref="L169:L172" si="170">$L$167</f>
        <v>0</v>
      </c>
      <c r="M169" s="13">
        <f t="shared" ref="M169:M172" si="171">$M$167</f>
        <v>0</v>
      </c>
      <c r="N169" s="13">
        <f t="shared" ref="N169:N172" si="172">$N$167</f>
        <v>0</v>
      </c>
      <c r="O169" s="13">
        <f t="shared" ref="O169:O172" si="173">$O$167</f>
        <v>0</v>
      </c>
      <c r="P169" s="13">
        <f>COUNTIF(I169:N169,7)</f>
        <v>0</v>
      </c>
      <c r="Q169" s="13">
        <f t="shared" ref="Q169" si="174">COUNTIF(I169:N169,8)</f>
        <v>0</v>
      </c>
      <c r="R169" s="13">
        <f>COUNTIF(I169:N169,28)</f>
        <v>0</v>
      </c>
      <c r="S169" s="13">
        <f>COUNTIF(I169:N169,34)</f>
        <v>0</v>
      </c>
      <c r="T169" s="13">
        <f>COUNTIF(I169:N169,39)</f>
        <v>0</v>
      </c>
      <c r="U169" s="13">
        <f t="shared" ref="U169:U170" si="175">COUNTIF(N169:O169,4)</f>
        <v>0</v>
      </c>
      <c r="V169" s="13">
        <f>COUNTIF(O169:P169,10)</f>
        <v>0</v>
      </c>
      <c r="W169" s="16">
        <f t="shared" si="165"/>
        <v>0</v>
      </c>
      <c r="X169" s="16">
        <f t="shared" si="166"/>
        <v>0</v>
      </c>
      <c r="Y169" s="11"/>
      <c r="Z169" s="11">
        <v>0</v>
      </c>
    </row>
    <row r="170" spans="1:26" x14ac:dyDescent="0.25">
      <c r="A170" s="109" t="s">
        <v>26</v>
      </c>
      <c r="B170" s="22" t="e">
        <f>$B$5</f>
        <v>#REF!</v>
      </c>
      <c r="C170" s="22" t="e">
        <f>$C$5</f>
        <v>#REF!</v>
      </c>
      <c r="D170" s="22" t="e">
        <f>$D$5</f>
        <v>#REF!</v>
      </c>
      <c r="E170" s="22" t="e">
        <f>$E160</f>
        <v>#REF!</v>
      </c>
      <c r="F170" s="22" t="e">
        <f>$F$5</f>
        <v>#REF!</v>
      </c>
      <c r="G170" s="22" t="e">
        <f>$G$5</f>
        <v>#REF!</v>
      </c>
      <c r="H170" s="22" t="e">
        <f>$H$5</f>
        <v>#REF!</v>
      </c>
      <c r="I170" s="13">
        <f t="shared" si="167"/>
        <v>0</v>
      </c>
      <c r="J170" s="13">
        <f t="shared" si="168"/>
        <v>0</v>
      </c>
      <c r="K170" s="13">
        <f t="shared" si="169"/>
        <v>0</v>
      </c>
      <c r="L170" s="13">
        <f t="shared" si="170"/>
        <v>0</v>
      </c>
      <c r="M170" s="13">
        <f t="shared" si="171"/>
        <v>0</v>
      </c>
      <c r="N170" s="13">
        <f t="shared" si="172"/>
        <v>0</v>
      </c>
      <c r="O170" s="13">
        <f t="shared" si="173"/>
        <v>0</v>
      </c>
      <c r="P170" s="13">
        <f>COUNTIF(I170:N170,1)</f>
        <v>0</v>
      </c>
      <c r="Q170" s="13">
        <f>COUNTIF(I170:N170,6)</f>
        <v>0</v>
      </c>
      <c r="R170" s="13">
        <f>COUNTIF(I170:N170,19)</f>
        <v>0</v>
      </c>
      <c r="S170" s="13">
        <f>COUNTIF(I170:N170,38)</f>
        <v>0</v>
      </c>
      <c r="T170" s="13">
        <f>COUNTIF(I170:N170,40)</f>
        <v>0</v>
      </c>
      <c r="U170" s="13">
        <f t="shared" si="175"/>
        <v>0</v>
      </c>
      <c r="V170" s="13">
        <f>COUNTIF(O170:P170,5)</f>
        <v>0</v>
      </c>
      <c r="W170" s="16">
        <f t="shared" si="165"/>
        <v>0</v>
      </c>
      <c r="X170" s="16">
        <f t="shared" si="166"/>
        <v>0</v>
      </c>
      <c r="Y170" s="11"/>
      <c r="Z170" s="11">
        <v>0</v>
      </c>
    </row>
    <row r="171" spans="1:26" x14ac:dyDescent="0.25">
      <c r="A171" s="109" t="s">
        <v>27</v>
      </c>
      <c r="B171" s="22" t="e">
        <f>$B$6</f>
        <v>#REF!</v>
      </c>
      <c r="C171" s="22" t="e">
        <f>$C$6</f>
        <v>#REF!</v>
      </c>
      <c r="D171" s="22" t="e">
        <f>$D$6</f>
        <v>#REF!</v>
      </c>
      <c r="E171" s="22" t="e">
        <f>$E$6</f>
        <v>#REF!</v>
      </c>
      <c r="F171" s="22" t="e">
        <f>$F$6</f>
        <v>#REF!</v>
      </c>
      <c r="G171" s="22" t="e">
        <f>$G$6</f>
        <v>#REF!</v>
      </c>
      <c r="H171" s="22" t="e">
        <f>$H$6</f>
        <v>#REF!</v>
      </c>
      <c r="I171" s="13">
        <f t="shared" si="167"/>
        <v>0</v>
      </c>
      <c r="J171" s="13">
        <f t="shared" si="168"/>
        <v>0</v>
      </c>
      <c r="K171" s="13">
        <f t="shared" si="169"/>
        <v>0</v>
      </c>
      <c r="L171" s="13">
        <f t="shared" si="170"/>
        <v>0</v>
      </c>
      <c r="M171" s="13">
        <f t="shared" si="171"/>
        <v>0</v>
      </c>
      <c r="N171" s="13">
        <f t="shared" si="172"/>
        <v>0</v>
      </c>
      <c r="O171" s="13">
        <f t="shared" si="173"/>
        <v>0</v>
      </c>
      <c r="P171" s="13">
        <f>COUNTIF(I171:N171,10)</f>
        <v>0</v>
      </c>
      <c r="Q171" s="13">
        <f>COUNTIF(I171:N171,25)</f>
        <v>0</v>
      </c>
      <c r="R171" s="13">
        <f>COUNTIF(I171:N171,26)</f>
        <v>0</v>
      </c>
      <c r="S171" s="13">
        <f>COUNTIF(I171:N171,29)</f>
        <v>0</v>
      </c>
      <c r="T171" s="13">
        <f>COUNTIF(I171:N171,35)</f>
        <v>0</v>
      </c>
      <c r="U171" s="13">
        <f>COUNTIF(N171:O171,6)</f>
        <v>0</v>
      </c>
      <c r="V171" s="13">
        <f>COUNTIF(O171:P171,9)</f>
        <v>0</v>
      </c>
      <c r="W171" s="16">
        <f t="shared" si="165"/>
        <v>0</v>
      </c>
      <c r="X171" s="16">
        <f t="shared" si="166"/>
        <v>0</v>
      </c>
      <c r="Y171" s="11"/>
      <c r="Z171" s="11">
        <v>0</v>
      </c>
    </row>
    <row r="172" spans="1:26" x14ac:dyDescent="0.25">
      <c r="A172" s="109" t="s">
        <v>28</v>
      </c>
      <c r="B172" s="22" t="e">
        <f>$B$7</f>
        <v>#REF!</v>
      </c>
      <c r="C172" s="22" t="e">
        <f>$C$7</f>
        <v>#REF!</v>
      </c>
      <c r="D172" s="22" t="e">
        <f>$D162</f>
        <v>#REF!</v>
      </c>
      <c r="E172" s="22" t="e">
        <f>$E$7</f>
        <v>#REF!</v>
      </c>
      <c r="F172" s="22" t="e">
        <f>$F$7</f>
        <v>#REF!</v>
      </c>
      <c r="G172" s="22" t="e">
        <f>$G$7</f>
        <v>#REF!</v>
      </c>
      <c r="H172" s="22" t="e">
        <f>$H$7</f>
        <v>#REF!</v>
      </c>
      <c r="I172" s="13">
        <f t="shared" si="167"/>
        <v>0</v>
      </c>
      <c r="J172" s="13">
        <f t="shared" si="168"/>
        <v>0</v>
      </c>
      <c r="K172" s="13">
        <f t="shared" si="169"/>
        <v>0</v>
      </c>
      <c r="L172" s="13">
        <f t="shared" si="170"/>
        <v>0</v>
      </c>
      <c r="M172" s="13">
        <f t="shared" si="171"/>
        <v>0</v>
      </c>
      <c r="N172" s="13">
        <f t="shared" si="172"/>
        <v>0</v>
      </c>
      <c r="O172" s="13">
        <f t="shared" si="173"/>
        <v>0</v>
      </c>
      <c r="P172" s="13">
        <f>COUNTIF(I172:N172,8)</f>
        <v>0</v>
      </c>
      <c r="Q172" s="13">
        <f>COUNTIF(I172:N172,33)</f>
        <v>0</v>
      </c>
      <c r="R172" s="13">
        <f>COUNTIF(I172:N172,35)</f>
        <v>0</v>
      </c>
      <c r="S172" s="13">
        <f>COUNTIF(I172:N172,36)</f>
        <v>0</v>
      </c>
      <c r="T172" s="13">
        <f>COUNTIF(I172:N172,37)</f>
        <v>0</v>
      </c>
      <c r="U172" s="13">
        <f>COUNTIF(N172:O172,3)</f>
        <v>0</v>
      </c>
      <c r="V172" s="13">
        <f>COUNTIF(O172:P172,7)</f>
        <v>0</v>
      </c>
      <c r="W172" s="16">
        <f t="shared" si="165"/>
        <v>0</v>
      </c>
      <c r="X172" s="16">
        <f t="shared" si="166"/>
        <v>0</v>
      </c>
      <c r="Y172" s="11"/>
      <c r="Z172" s="11">
        <v>0</v>
      </c>
    </row>
    <row r="173" spans="1:26" x14ac:dyDescent="0.25">
      <c r="A173" s="109" t="s">
        <v>29</v>
      </c>
      <c r="B173" s="22" t="e">
        <f>$B$8</f>
        <v>#REF!</v>
      </c>
      <c r="C173" s="22" t="e">
        <f>$C$8</f>
        <v>#REF!</v>
      </c>
      <c r="D173" s="22" t="e">
        <f>$D$8</f>
        <v>#REF!</v>
      </c>
      <c r="E173" s="22" t="e">
        <f>$E$8</f>
        <v>#REF!</v>
      </c>
      <c r="F173" s="22" t="e">
        <f>$F$8</f>
        <v>#REF!</v>
      </c>
      <c r="G173" s="22" t="e">
        <f>$G$8</f>
        <v>#REF!</v>
      </c>
      <c r="H173" s="22" t="e">
        <f>$H$8</f>
        <v>#REF!</v>
      </c>
      <c r="I173" s="13">
        <v>0</v>
      </c>
      <c r="J173" s="13">
        <v>0</v>
      </c>
      <c r="K173" s="13">
        <v>0</v>
      </c>
      <c r="L173" s="13">
        <v>0</v>
      </c>
      <c r="M173" s="13">
        <v>0</v>
      </c>
      <c r="N173" s="13">
        <v>0</v>
      </c>
      <c r="O173" s="13">
        <v>0</v>
      </c>
      <c r="P173" s="13">
        <v>0</v>
      </c>
      <c r="Q173" s="13">
        <v>0</v>
      </c>
      <c r="R173" s="13">
        <v>0</v>
      </c>
      <c r="S173" s="13">
        <v>0</v>
      </c>
      <c r="T173" s="13">
        <v>0</v>
      </c>
      <c r="U173" s="13">
        <v>0</v>
      </c>
      <c r="V173" s="13">
        <v>0</v>
      </c>
      <c r="W173" s="16">
        <f t="shared" si="165"/>
        <v>0</v>
      </c>
      <c r="X173" s="16">
        <f t="shared" si="166"/>
        <v>0</v>
      </c>
      <c r="Y173" s="11"/>
      <c r="Z173" s="11">
        <v>0</v>
      </c>
    </row>
    <row r="174" spans="1:26" ht="15.75" thickBot="1" x14ac:dyDescent="0.3">
      <c r="A174" s="109" t="s">
        <v>30</v>
      </c>
      <c r="B174" s="22" t="e">
        <f>$B$9</f>
        <v>#REF!</v>
      </c>
      <c r="C174" s="22" t="e">
        <f>$C$9</f>
        <v>#REF!</v>
      </c>
      <c r="D174" s="22" t="e">
        <f>$D$9</f>
        <v>#REF!</v>
      </c>
      <c r="E174" s="22" t="e">
        <f>$E$9</f>
        <v>#REF!</v>
      </c>
      <c r="F174" s="22" t="e">
        <f>$F$9</f>
        <v>#REF!</v>
      </c>
      <c r="G174" s="22" t="e">
        <f>$G$9</f>
        <v>#REF!</v>
      </c>
      <c r="H174" s="22" t="e">
        <f>$H$9</f>
        <v>#REF!</v>
      </c>
      <c r="I174" s="13">
        <v>0</v>
      </c>
      <c r="J174" s="13">
        <v>0</v>
      </c>
      <c r="K174" s="13">
        <v>0</v>
      </c>
      <c r="L174" s="13">
        <v>0</v>
      </c>
      <c r="M174" s="13">
        <v>0</v>
      </c>
      <c r="N174" s="13">
        <v>0</v>
      </c>
      <c r="O174" s="13">
        <v>0</v>
      </c>
      <c r="P174" s="13">
        <v>0</v>
      </c>
      <c r="Q174" s="13">
        <v>0</v>
      </c>
      <c r="R174" s="13">
        <v>0</v>
      </c>
      <c r="S174" s="13">
        <v>0</v>
      </c>
      <c r="T174" s="13">
        <v>0</v>
      </c>
      <c r="U174" s="13">
        <v>0</v>
      </c>
      <c r="V174" s="13">
        <v>0</v>
      </c>
      <c r="W174" s="16">
        <f t="shared" si="165"/>
        <v>0</v>
      </c>
      <c r="X174" s="16">
        <f t="shared" si="166"/>
        <v>0</v>
      </c>
      <c r="Y174" s="11"/>
      <c r="Z174" s="11">
        <v>0</v>
      </c>
    </row>
    <row r="175" spans="1:26" ht="15.75" thickBot="1" x14ac:dyDescent="0.3">
      <c r="A175" s="108">
        <v>44309</v>
      </c>
      <c r="B175" s="361" t="s">
        <v>0</v>
      </c>
      <c r="C175" s="340"/>
      <c r="D175" s="340"/>
      <c r="E175" s="340"/>
      <c r="F175" s="340"/>
      <c r="G175" s="340"/>
      <c r="H175" s="346"/>
      <c r="I175" s="361" t="s">
        <v>1</v>
      </c>
      <c r="J175" s="340"/>
      <c r="K175" s="340"/>
      <c r="L175" s="340"/>
      <c r="M175" s="340"/>
      <c r="N175" s="340"/>
      <c r="O175" s="340"/>
      <c r="P175" s="361" t="s">
        <v>2</v>
      </c>
      <c r="Q175" s="340"/>
      <c r="R175" s="340"/>
      <c r="S175" s="340"/>
      <c r="T175" s="340"/>
      <c r="U175" s="340"/>
      <c r="V175" s="340"/>
      <c r="W175" s="1" t="s">
        <v>9</v>
      </c>
      <c r="X175" s="2" t="s">
        <v>3</v>
      </c>
      <c r="Y175" s="11"/>
      <c r="Z175" s="11" t="s">
        <v>5</v>
      </c>
    </row>
    <row r="176" spans="1:26" x14ac:dyDescent="0.25">
      <c r="A176" s="109" t="s">
        <v>23</v>
      </c>
      <c r="B176" s="22" t="e">
        <f>$B$2</f>
        <v>#REF!</v>
      </c>
      <c r="C176" s="22" t="e">
        <f>$C$2</f>
        <v>#REF!</v>
      </c>
      <c r="D176" s="22" t="e">
        <f>$D$2</f>
        <v>#REF!</v>
      </c>
      <c r="E176" s="22" t="e">
        <f>$E$2</f>
        <v>#REF!</v>
      </c>
      <c r="F176" s="22" t="e">
        <f>$F$2</f>
        <v>#REF!</v>
      </c>
      <c r="G176" s="22">
        <f>$G166</f>
        <v>0</v>
      </c>
      <c r="H176" s="22" t="e">
        <f>$H$2</f>
        <v>#REF!</v>
      </c>
      <c r="I176" s="19"/>
      <c r="J176" s="19"/>
      <c r="K176" s="19"/>
      <c r="L176" s="19"/>
      <c r="M176" s="19"/>
      <c r="N176" s="19"/>
      <c r="O176" s="19"/>
      <c r="P176" s="13">
        <f>COUNTIF(I176:N176,3)</f>
        <v>0</v>
      </c>
      <c r="Q176" s="13">
        <f>COUNTIF(I176:N176,6)</f>
        <v>0</v>
      </c>
      <c r="R176" s="13">
        <f>COUNTIF(I176:N176,15)</f>
        <v>0</v>
      </c>
      <c r="S176" s="13">
        <f>COUNTIF(I176:N176,20)</f>
        <v>0</v>
      </c>
      <c r="T176" s="13">
        <f>COUNTIF(I176:N176,22)</f>
        <v>0</v>
      </c>
      <c r="U176" s="13">
        <f>COUNTIF(N176:O176,4)</f>
        <v>0</v>
      </c>
      <c r="V176" s="13">
        <f>COUNTIF(O176:P176,8)</f>
        <v>0</v>
      </c>
      <c r="W176" s="16">
        <f>SUMIF(P176:T176,1)</f>
        <v>0</v>
      </c>
      <c r="X176" s="16">
        <f>SUMIF(U176:V176,1)</f>
        <v>0</v>
      </c>
      <c r="Y176" s="11"/>
      <c r="Z176" s="11">
        <v>0</v>
      </c>
    </row>
    <row r="177" spans="1:26" x14ac:dyDescent="0.25">
      <c r="A177" s="109" t="s">
        <v>24</v>
      </c>
      <c r="B177" s="22" t="e">
        <f>$B$3</f>
        <v>#REF!</v>
      </c>
      <c r="C177" s="22" t="e">
        <f>$C$3</f>
        <v>#REF!</v>
      </c>
      <c r="D177" s="22" t="e">
        <f>$D167</f>
        <v>#REF!</v>
      </c>
      <c r="E177" s="22" t="e">
        <f>$E$3</f>
        <v>#REF!</v>
      </c>
      <c r="F177" s="22" t="e">
        <f>$F$3</f>
        <v>#REF!</v>
      </c>
      <c r="G177" s="22" t="e">
        <f>$G$3</f>
        <v>#REF!</v>
      </c>
      <c r="H177" s="22" t="e">
        <f>$H$3</f>
        <v>#REF!</v>
      </c>
      <c r="I177" s="13">
        <f>$I$176</f>
        <v>0</v>
      </c>
      <c r="J177" s="13">
        <f>$J$176</f>
        <v>0</v>
      </c>
      <c r="K177" s="13">
        <f>$K$176</f>
        <v>0</v>
      </c>
      <c r="L177" s="13">
        <f>$L$176</f>
        <v>0</v>
      </c>
      <c r="M177" s="13">
        <f>$M$176</f>
        <v>0</v>
      </c>
      <c r="N177" s="13">
        <f>$N$176</f>
        <v>0</v>
      </c>
      <c r="O177" s="13">
        <f>$O$176</f>
        <v>0</v>
      </c>
      <c r="P177" s="13">
        <f>COUNTIF(I177:N177,15)</f>
        <v>0</v>
      </c>
      <c r="Q177" s="13">
        <f>COUNTIF(I177:N177,17)</f>
        <v>0</v>
      </c>
      <c r="R177" s="13">
        <f>COUNTIF(I177:N177,27)</f>
        <v>0</v>
      </c>
      <c r="S177" s="13">
        <f>COUNTIF(I177:N177,33)</f>
        <v>0</v>
      </c>
      <c r="T177" s="13">
        <f>COUNTIF(I177:N177,50)</f>
        <v>0</v>
      </c>
      <c r="U177" s="13">
        <f>COUNTIF(N177:O177,1)</f>
        <v>0</v>
      </c>
      <c r="V177" s="13">
        <f>COUNTIF(O177:P177,2)</f>
        <v>0</v>
      </c>
      <c r="W177" s="16">
        <f t="shared" ref="W177:W183" si="176">SUMIF(P177:T177,1)</f>
        <v>0</v>
      </c>
      <c r="X177" s="16">
        <f t="shared" ref="X177:X183" si="177">SUMIF(U177:V177,1)</f>
        <v>0</v>
      </c>
      <c r="Y177" s="11"/>
      <c r="Z177" s="11">
        <v>0</v>
      </c>
    </row>
    <row r="178" spans="1:26" x14ac:dyDescent="0.25">
      <c r="A178" s="109" t="s">
        <v>25</v>
      </c>
      <c r="B178" s="22" t="e">
        <f>$B$4</f>
        <v>#REF!</v>
      </c>
      <c r="C178" s="22" t="e">
        <f>$C$4</f>
        <v>#REF!</v>
      </c>
      <c r="D178" s="22" t="e">
        <f>$D168</f>
        <v>#REF!</v>
      </c>
      <c r="E178" s="22" t="e">
        <f>$E$4</f>
        <v>#REF!</v>
      </c>
      <c r="F178" s="22" t="e">
        <f>$F$4</f>
        <v>#REF!</v>
      </c>
      <c r="G178" s="22" t="e">
        <f>$G$4</f>
        <v>#REF!</v>
      </c>
      <c r="H178" s="22" t="e">
        <f>$H$4</f>
        <v>#REF!</v>
      </c>
      <c r="I178" s="13">
        <f t="shared" ref="I178:I181" si="178">$I$176</f>
        <v>0</v>
      </c>
      <c r="J178" s="13">
        <f t="shared" ref="J178:J181" si="179">$J$176</f>
        <v>0</v>
      </c>
      <c r="K178" s="13">
        <f t="shared" ref="K178:K181" si="180">$K$176</f>
        <v>0</v>
      </c>
      <c r="L178" s="13">
        <f t="shared" ref="L178:L181" si="181">$L$176</f>
        <v>0</v>
      </c>
      <c r="M178" s="13">
        <f t="shared" ref="M178:M181" si="182">$M$176</f>
        <v>0</v>
      </c>
      <c r="N178" s="13">
        <f t="shared" ref="N178:N181" si="183">$N$176</f>
        <v>0</v>
      </c>
      <c r="O178" s="13">
        <f t="shared" ref="O178:O181" si="184">$O$176</f>
        <v>0</v>
      </c>
      <c r="P178" s="13">
        <f>COUNTIF(I178:N178,7)</f>
        <v>0</v>
      </c>
      <c r="Q178" s="13">
        <f t="shared" ref="Q178" si="185">COUNTIF(I178:N178,8)</f>
        <v>0</v>
      </c>
      <c r="R178" s="13">
        <f>COUNTIF(I178:N178,28)</f>
        <v>0</v>
      </c>
      <c r="S178" s="13">
        <f>COUNTIF(I178:N178,34)</f>
        <v>0</v>
      </c>
      <c r="T178" s="13">
        <f>COUNTIF(I178:N178,39)</f>
        <v>0</v>
      </c>
      <c r="U178" s="13">
        <f t="shared" ref="U178:U179" si="186">COUNTIF(N178:O178,4)</f>
        <v>0</v>
      </c>
      <c r="V178" s="13">
        <f>COUNTIF(O178:P178,10)</f>
        <v>0</v>
      </c>
      <c r="W178" s="16">
        <f t="shared" si="176"/>
        <v>0</v>
      </c>
      <c r="X178" s="16">
        <f t="shared" si="177"/>
        <v>0</v>
      </c>
      <c r="Y178" s="11"/>
      <c r="Z178" s="11">
        <v>0</v>
      </c>
    </row>
    <row r="179" spans="1:26" x14ac:dyDescent="0.25">
      <c r="A179" s="109" t="s">
        <v>26</v>
      </c>
      <c r="B179" s="22" t="e">
        <f>$B$5</f>
        <v>#REF!</v>
      </c>
      <c r="C179" s="22" t="e">
        <f>$C$5</f>
        <v>#REF!</v>
      </c>
      <c r="D179" s="22" t="e">
        <f>$D$5</f>
        <v>#REF!</v>
      </c>
      <c r="E179" s="22" t="e">
        <f>$E169</f>
        <v>#REF!</v>
      </c>
      <c r="F179" s="22" t="e">
        <f>$F$5</f>
        <v>#REF!</v>
      </c>
      <c r="G179" s="22" t="e">
        <f>$G$5</f>
        <v>#REF!</v>
      </c>
      <c r="H179" s="22" t="e">
        <f>$H$5</f>
        <v>#REF!</v>
      </c>
      <c r="I179" s="13">
        <f t="shared" si="178"/>
        <v>0</v>
      </c>
      <c r="J179" s="13">
        <f t="shared" si="179"/>
        <v>0</v>
      </c>
      <c r="K179" s="13">
        <f t="shared" si="180"/>
        <v>0</v>
      </c>
      <c r="L179" s="13">
        <f t="shared" si="181"/>
        <v>0</v>
      </c>
      <c r="M179" s="13">
        <f t="shared" si="182"/>
        <v>0</v>
      </c>
      <c r="N179" s="13">
        <f t="shared" si="183"/>
        <v>0</v>
      </c>
      <c r="O179" s="13">
        <f t="shared" si="184"/>
        <v>0</v>
      </c>
      <c r="P179" s="13">
        <f>COUNTIF(I179:N179,1)</f>
        <v>0</v>
      </c>
      <c r="Q179" s="13">
        <f>COUNTIF(I179:N179,6)</f>
        <v>0</v>
      </c>
      <c r="R179" s="13">
        <f>COUNTIF(I179:N179,19)</f>
        <v>0</v>
      </c>
      <c r="S179" s="13">
        <f>COUNTIF(I179:N179,38)</f>
        <v>0</v>
      </c>
      <c r="T179" s="13">
        <f>COUNTIF(I179:N179,40)</f>
        <v>0</v>
      </c>
      <c r="U179" s="13">
        <f t="shared" si="186"/>
        <v>0</v>
      </c>
      <c r="V179" s="13">
        <f>COUNTIF(O179:P179,5)</f>
        <v>0</v>
      </c>
      <c r="W179" s="16">
        <f t="shared" si="176"/>
        <v>0</v>
      </c>
      <c r="X179" s="16">
        <f t="shared" si="177"/>
        <v>0</v>
      </c>
      <c r="Y179" s="11"/>
      <c r="Z179" s="11">
        <v>0</v>
      </c>
    </row>
    <row r="180" spans="1:26" x14ac:dyDescent="0.25">
      <c r="A180" s="109" t="s">
        <v>27</v>
      </c>
      <c r="B180" s="22" t="e">
        <f>$B$6</f>
        <v>#REF!</v>
      </c>
      <c r="C180" s="22" t="e">
        <f>$C$6</f>
        <v>#REF!</v>
      </c>
      <c r="D180" s="22" t="e">
        <f>$D$6</f>
        <v>#REF!</v>
      </c>
      <c r="E180" s="22" t="e">
        <f>$E$6</f>
        <v>#REF!</v>
      </c>
      <c r="F180" s="22" t="e">
        <f>$F$6</f>
        <v>#REF!</v>
      </c>
      <c r="G180" s="22" t="e">
        <f>$G$6</f>
        <v>#REF!</v>
      </c>
      <c r="H180" s="22" t="e">
        <f>$H$6</f>
        <v>#REF!</v>
      </c>
      <c r="I180" s="13">
        <f t="shared" si="178"/>
        <v>0</v>
      </c>
      <c r="J180" s="13">
        <f t="shared" si="179"/>
        <v>0</v>
      </c>
      <c r="K180" s="13">
        <f t="shared" si="180"/>
        <v>0</v>
      </c>
      <c r="L180" s="13">
        <f t="shared" si="181"/>
        <v>0</v>
      </c>
      <c r="M180" s="13">
        <f t="shared" si="182"/>
        <v>0</v>
      </c>
      <c r="N180" s="13">
        <f t="shared" si="183"/>
        <v>0</v>
      </c>
      <c r="O180" s="13">
        <f t="shared" si="184"/>
        <v>0</v>
      </c>
      <c r="P180" s="13">
        <f>COUNTIF(I180:N180,10)</f>
        <v>0</v>
      </c>
      <c r="Q180" s="13">
        <f>COUNTIF(I180:N180,25)</f>
        <v>0</v>
      </c>
      <c r="R180" s="13">
        <f>COUNTIF(I180:N180,26)</f>
        <v>0</v>
      </c>
      <c r="S180" s="13">
        <f>COUNTIF(I180:N180,29)</f>
        <v>0</v>
      </c>
      <c r="T180" s="13">
        <f>COUNTIF(I180:N180,35)</f>
        <v>0</v>
      </c>
      <c r="U180" s="13">
        <f>COUNTIF(N180:O180,6)</f>
        <v>0</v>
      </c>
      <c r="V180" s="13">
        <f>COUNTIF(O180:P180,9)</f>
        <v>0</v>
      </c>
      <c r="W180" s="16">
        <f t="shared" si="176"/>
        <v>0</v>
      </c>
      <c r="X180" s="16">
        <f t="shared" si="177"/>
        <v>0</v>
      </c>
      <c r="Y180" s="11"/>
      <c r="Z180" s="11">
        <v>0</v>
      </c>
    </row>
    <row r="181" spans="1:26" x14ac:dyDescent="0.25">
      <c r="A181" s="109" t="s">
        <v>28</v>
      </c>
      <c r="B181" s="22" t="e">
        <f>$B$7</f>
        <v>#REF!</v>
      </c>
      <c r="C181" s="22" t="e">
        <f>$C$7</f>
        <v>#REF!</v>
      </c>
      <c r="D181" s="22" t="e">
        <f>$D171</f>
        <v>#REF!</v>
      </c>
      <c r="E181" s="22" t="e">
        <f>$E$7</f>
        <v>#REF!</v>
      </c>
      <c r="F181" s="22" t="e">
        <f>$F$7</f>
        <v>#REF!</v>
      </c>
      <c r="G181" s="22" t="e">
        <f>$G$7</f>
        <v>#REF!</v>
      </c>
      <c r="H181" s="22" t="e">
        <f>$H$7</f>
        <v>#REF!</v>
      </c>
      <c r="I181" s="13">
        <f t="shared" si="178"/>
        <v>0</v>
      </c>
      <c r="J181" s="13">
        <f t="shared" si="179"/>
        <v>0</v>
      </c>
      <c r="K181" s="13">
        <f t="shared" si="180"/>
        <v>0</v>
      </c>
      <c r="L181" s="13">
        <f t="shared" si="181"/>
        <v>0</v>
      </c>
      <c r="M181" s="13">
        <f t="shared" si="182"/>
        <v>0</v>
      </c>
      <c r="N181" s="13">
        <f t="shared" si="183"/>
        <v>0</v>
      </c>
      <c r="O181" s="13">
        <f t="shared" si="184"/>
        <v>0</v>
      </c>
      <c r="P181" s="13">
        <f>COUNTIF(I181:N181,8)</f>
        <v>0</v>
      </c>
      <c r="Q181" s="13">
        <f>COUNTIF(I181:N181,33)</f>
        <v>0</v>
      </c>
      <c r="R181" s="13">
        <f>COUNTIF(I181:N181,35)</f>
        <v>0</v>
      </c>
      <c r="S181" s="13">
        <f>COUNTIF(I181:N181,36)</f>
        <v>0</v>
      </c>
      <c r="T181" s="13">
        <f>COUNTIF(I181:N181,37)</f>
        <v>0</v>
      </c>
      <c r="U181" s="13">
        <f>COUNTIF(N181:O181,3)</f>
        <v>0</v>
      </c>
      <c r="V181" s="13">
        <f>COUNTIF(O181:P181,7)</f>
        <v>0</v>
      </c>
      <c r="W181" s="16">
        <f t="shared" si="176"/>
        <v>0</v>
      </c>
      <c r="X181" s="16">
        <f t="shared" si="177"/>
        <v>0</v>
      </c>
      <c r="Y181" s="11"/>
      <c r="Z181" s="11">
        <v>0</v>
      </c>
    </row>
    <row r="182" spans="1:26" x14ac:dyDescent="0.25">
      <c r="A182" s="109" t="s">
        <v>29</v>
      </c>
      <c r="B182" s="22" t="e">
        <f>$B$8</f>
        <v>#REF!</v>
      </c>
      <c r="C182" s="22" t="e">
        <f>$C$8</f>
        <v>#REF!</v>
      </c>
      <c r="D182" s="22" t="e">
        <f>$D$8</f>
        <v>#REF!</v>
      </c>
      <c r="E182" s="22" t="e">
        <f>$E$8</f>
        <v>#REF!</v>
      </c>
      <c r="F182" s="22" t="e">
        <f>$F$8</f>
        <v>#REF!</v>
      </c>
      <c r="G182" s="22" t="e">
        <f>$G$8</f>
        <v>#REF!</v>
      </c>
      <c r="H182" s="22" t="e">
        <f>$H$8</f>
        <v>#REF!</v>
      </c>
      <c r="I182" s="13">
        <v>0</v>
      </c>
      <c r="J182" s="13">
        <v>0</v>
      </c>
      <c r="K182" s="13">
        <v>0</v>
      </c>
      <c r="L182" s="13">
        <v>0</v>
      </c>
      <c r="M182" s="13">
        <v>0</v>
      </c>
      <c r="N182" s="13">
        <v>0</v>
      </c>
      <c r="O182" s="13">
        <v>0</v>
      </c>
      <c r="P182" s="13">
        <v>0</v>
      </c>
      <c r="Q182" s="13">
        <v>0</v>
      </c>
      <c r="R182" s="13">
        <v>0</v>
      </c>
      <c r="S182" s="13">
        <v>0</v>
      </c>
      <c r="T182" s="13">
        <v>0</v>
      </c>
      <c r="U182" s="13">
        <v>0</v>
      </c>
      <c r="V182" s="13">
        <v>0</v>
      </c>
      <c r="W182" s="16">
        <f t="shared" si="176"/>
        <v>0</v>
      </c>
      <c r="X182" s="16">
        <f t="shared" si="177"/>
        <v>0</v>
      </c>
      <c r="Y182" s="11"/>
      <c r="Z182" s="11">
        <v>0</v>
      </c>
    </row>
    <row r="183" spans="1:26" ht="15.75" thickBot="1" x14ac:dyDescent="0.3">
      <c r="A183" s="109" t="s">
        <v>30</v>
      </c>
      <c r="B183" s="22" t="e">
        <f>$B$9</f>
        <v>#REF!</v>
      </c>
      <c r="C183" s="22" t="e">
        <f>$C$9</f>
        <v>#REF!</v>
      </c>
      <c r="D183" s="22" t="e">
        <f>$D$9</f>
        <v>#REF!</v>
      </c>
      <c r="E183" s="22" t="e">
        <f>$E$9</f>
        <v>#REF!</v>
      </c>
      <c r="F183" s="22" t="e">
        <f>$F$9</f>
        <v>#REF!</v>
      </c>
      <c r="G183" s="22" t="e">
        <f>$G$9</f>
        <v>#REF!</v>
      </c>
      <c r="H183" s="22" t="e">
        <f>$H$9</f>
        <v>#REF!</v>
      </c>
      <c r="I183" s="13">
        <v>0</v>
      </c>
      <c r="J183" s="13">
        <v>0</v>
      </c>
      <c r="K183" s="13">
        <v>0</v>
      </c>
      <c r="L183" s="13">
        <v>0</v>
      </c>
      <c r="M183" s="13">
        <v>0</v>
      </c>
      <c r="N183" s="13">
        <v>0</v>
      </c>
      <c r="O183" s="13">
        <v>0</v>
      </c>
      <c r="P183" s="13">
        <v>0</v>
      </c>
      <c r="Q183" s="13">
        <v>0</v>
      </c>
      <c r="R183" s="13">
        <v>0</v>
      </c>
      <c r="S183" s="13">
        <v>0</v>
      </c>
      <c r="T183" s="13">
        <v>0</v>
      </c>
      <c r="U183" s="13">
        <v>0</v>
      </c>
      <c r="V183" s="13">
        <v>0</v>
      </c>
      <c r="W183" s="16">
        <f t="shared" si="176"/>
        <v>0</v>
      </c>
      <c r="X183" s="16">
        <f t="shared" si="177"/>
        <v>0</v>
      </c>
      <c r="Y183" s="11"/>
      <c r="Z183" s="11">
        <v>0</v>
      </c>
    </row>
    <row r="184" spans="1:26" ht="15.75" thickBot="1" x14ac:dyDescent="0.3">
      <c r="A184" s="108">
        <v>44316</v>
      </c>
      <c r="B184" s="361" t="s">
        <v>0</v>
      </c>
      <c r="C184" s="340"/>
      <c r="D184" s="340"/>
      <c r="E184" s="340"/>
      <c r="F184" s="340"/>
      <c r="G184" s="340"/>
      <c r="H184" s="346"/>
      <c r="I184" s="361" t="s">
        <v>1</v>
      </c>
      <c r="J184" s="340"/>
      <c r="K184" s="340"/>
      <c r="L184" s="340"/>
      <c r="M184" s="340"/>
      <c r="N184" s="340"/>
      <c r="O184" s="340"/>
      <c r="P184" s="361" t="s">
        <v>2</v>
      </c>
      <c r="Q184" s="340"/>
      <c r="R184" s="340"/>
      <c r="S184" s="340"/>
      <c r="T184" s="340"/>
      <c r="U184" s="340"/>
      <c r="V184" s="340"/>
      <c r="W184" s="1" t="s">
        <v>9</v>
      </c>
      <c r="X184" s="2" t="s">
        <v>3</v>
      </c>
      <c r="Y184" s="11"/>
      <c r="Z184" s="11" t="s">
        <v>5</v>
      </c>
    </row>
    <row r="185" spans="1:26" x14ac:dyDescent="0.25">
      <c r="A185" s="109" t="s">
        <v>23</v>
      </c>
      <c r="B185" s="22" t="e">
        <f>$B$2</f>
        <v>#REF!</v>
      </c>
      <c r="C185" s="22" t="e">
        <f>$C$2</f>
        <v>#REF!</v>
      </c>
      <c r="D185" s="22" t="e">
        <f>$D$2</f>
        <v>#REF!</v>
      </c>
      <c r="E185" s="22" t="e">
        <f>$E$2</f>
        <v>#REF!</v>
      </c>
      <c r="F185" s="22" t="e">
        <f>$F$2</f>
        <v>#REF!</v>
      </c>
      <c r="G185" s="22">
        <f>$G175</f>
        <v>0</v>
      </c>
      <c r="H185" s="22" t="e">
        <f>$H$2</f>
        <v>#REF!</v>
      </c>
      <c r="I185" s="19"/>
      <c r="J185" s="19"/>
      <c r="K185" s="19"/>
      <c r="L185" s="19"/>
      <c r="M185" s="19"/>
      <c r="N185" s="19"/>
      <c r="O185" s="19"/>
      <c r="P185" s="13">
        <f>COUNTIF(I185:N185,3)</f>
        <v>0</v>
      </c>
      <c r="Q185" s="13">
        <f>COUNTIF(I185:N185,6)</f>
        <v>0</v>
      </c>
      <c r="R185" s="13">
        <f>COUNTIF(I185:N185,15)</f>
        <v>0</v>
      </c>
      <c r="S185" s="13">
        <f>COUNTIF(I185:N185,20)</f>
        <v>0</v>
      </c>
      <c r="T185" s="13">
        <f>COUNTIF(I185:N185,22)</f>
        <v>0</v>
      </c>
      <c r="U185" s="13">
        <f>COUNTIF(N185:O185,4)</f>
        <v>0</v>
      </c>
      <c r="V185" s="13">
        <f>COUNTIF(O185:P185,8)</f>
        <v>0</v>
      </c>
      <c r="W185" s="16">
        <f>SUMIF(P185:T185,1)</f>
        <v>0</v>
      </c>
      <c r="X185" s="16">
        <f>SUMIF(U185:V185,1)</f>
        <v>0</v>
      </c>
      <c r="Y185" s="11"/>
      <c r="Z185" s="11">
        <v>0</v>
      </c>
    </row>
    <row r="186" spans="1:26" x14ac:dyDescent="0.25">
      <c r="A186" s="109" t="s">
        <v>24</v>
      </c>
      <c r="B186" s="22" t="e">
        <f>$B$3</f>
        <v>#REF!</v>
      </c>
      <c r="C186" s="22" t="e">
        <f>$C$3</f>
        <v>#REF!</v>
      </c>
      <c r="D186" s="22" t="e">
        <f>$D176</f>
        <v>#REF!</v>
      </c>
      <c r="E186" s="22" t="e">
        <f>$E$3</f>
        <v>#REF!</v>
      </c>
      <c r="F186" s="22" t="e">
        <f>$F$3</f>
        <v>#REF!</v>
      </c>
      <c r="G186" s="22" t="e">
        <f>$G$3</f>
        <v>#REF!</v>
      </c>
      <c r="H186" s="22" t="e">
        <f>$H$3</f>
        <v>#REF!</v>
      </c>
      <c r="I186" s="13">
        <f>$I$185</f>
        <v>0</v>
      </c>
      <c r="J186" s="13">
        <f>$J$185</f>
        <v>0</v>
      </c>
      <c r="K186" s="13">
        <f>$K$185</f>
        <v>0</v>
      </c>
      <c r="L186" s="13">
        <f>$L$185</f>
        <v>0</v>
      </c>
      <c r="M186" s="13">
        <f>$M$185</f>
        <v>0</v>
      </c>
      <c r="N186" s="13">
        <f>$N$185</f>
        <v>0</v>
      </c>
      <c r="O186" s="13">
        <f>$O$185</f>
        <v>0</v>
      </c>
      <c r="P186" s="13">
        <f>COUNTIF(I186:N186,15)</f>
        <v>0</v>
      </c>
      <c r="Q186" s="13">
        <f>COUNTIF(I186:N186,17)</f>
        <v>0</v>
      </c>
      <c r="R186" s="13">
        <f>COUNTIF(I186:N186,27)</f>
        <v>0</v>
      </c>
      <c r="S186" s="13">
        <f>COUNTIF(I186:N186,33)</f>
        <v>0</v>
      </c>
      <c r="T186" s="13">
        <f>COUNTIF(I186:N186,50)</f>
        <v>0</v>
      </c>
      <c r="U186" s="13">
        <f>COUNTIF(N186:O186,1)</f>
        <v>0</v>
      </c>
      <c r="V186" s="13">
        <f>COUNTIF(O186:P186,2)</f>
        <v>0</v>
      </c>
      <c r="W186" s="16">
        <f t="shared" ref="W186:W192" si="187">SUMIF(P186:T186,1)</f>
        <v>0</v>
      </c>
      <c r="X186" s="16">
        <f t="shared" ref="X186:X192" si="188">SUMIF(U186:V186,1)</f>
        <v>0</v>
      </c>
      <c r="Y186" s="11"/>
      <c r="Z186" s="11">
        <v>0</v>
      </c>
    </row>
    <row r="187" spans="1:26" x14ac:dyDescent="0.25">
      <c r="A187" s="109" t="s">
        <v>25</v>
      </c>
      <c r="B187" s="22" t="e">
        <f>$B$4</f>
        <v>#REF!</v>
      </c>
      <c r="C187" s="22" t="e">
        <f>$C$4</f>
        <v>#REF!</v>
      </c>
      <c r="D187" s="22" t="e">
        <f>$D177</f>
        <v>#REF!</v>
      </c>
      <c r="E187" s="22" t="e">
        <f>$E$4</f>
        <v>#REF!</v>
      </c>
      <c r="F187" s="22" t="e">
        <f>$F$4</f>
        <v>#REF!</v>
      </c>
      <c r="G187" s="22" t="e">
        <f>$G$4</f>
        <v>#REF!</v>
      </c>
      <c r="H187" s="22" t="e">
        <f>$H$4</f>
        <v>#REF!</v>
      </c>
      <c r="I187" s="13">
        <f t="shared" ref="I187:I190" si="189">$I$185</f>
        <v>0</v>
      </c>
      <c r="J187" s="13">
        <f t="shared" ref="J187:J190" si="190">$J$185</f>
        <v>0</v>
      </c>
      <c r="K187" s="13">
        <f t="shared" ref="K187:K190" si="191">$K$185</f>
        <v>0</v>
      </c>
      <c r="L187" s="13">
        <f t="shared" ref="L187:L190" si="192">$L$185</f>
        <v>0</v>
      </c>
      <c r="M187" s="13">
        <f t="shared" ref="M187:M190" si="193">$M$185</f>
        <v>0</v>
      </c>
      <c r="N187" s="13">
        <f t="shared" ref="N187:N190" si="194">$N$185</f>
        <v>0</v>
      </c>
      <c r="O187" s="13">
        <f t="shared" ref="O187:O190" si="195">$O$185</f>
        <v>0</v>
      </c>
      <c r="P187" s="13">
        <f>COUNTIF(I187:N187,7)</f>
        <v>0</v>
      </c>
      <c r="Q187" s="13">
        <f t="shared" ref="Q187" si="196">COUNTIF(I187:N187,8)</f>
        <v>0</v>
      </c>
      <c r="R187" s="13">
        <f>COUNTIF(I187:N187,28)</f>
        <v>0</v>
      </c>
      <c r="S187" s="13">
        <f>COUNTIF(I187:N187,34)</f>
        <v>0</v>
      </c>
      <c r="T187" s="13">
        <f>COUNTIF(I187:N187,39)</f>
        <v>0</v>
      </c>
      <c r="U187" s="13">
        <f t="shared" ref="U187:U188" si="197">COUNTIF(N187:O187,4)</f>
        <v>0</v>
      </c>
      <c r="V187" s="13">
        <f>COUNTIF(O187:P187,10)</f>
        <v>0</v>
      </c>
      <c r="W187" s="16">
        <f t="shared" si="187"/>
        <v>0</v>
      </c>
      <c r="X187" s="16">
        <f t="shared" si="188"/>
        <v>0</v>
      </c>
      <c r="Y187" s="11"/>
      <c r="Z187" s="11">
        <v>0</v>
      </c>
    </row>
    <row r="188" spans="1:26" x14ac:dyDescent="0.25">
      <c r="A188" s="109" t="s">
        <v>26</v>
      </c>
      <c r="B188" s="22" t="e">
        <f>$B$5</f>
        <v>#REF!</v>
      </c>
      <c r="C188" s="22" t="e">
        <f>$C$5</f>
        <v>#REF!</v>
      </c>
      <c r="D188" s="22" t="e">
        <f>$D$5</f>
        <v>#REF!</v>
      </c>
      <c r="E188" s="22" t="e">
        <f>$E178</f>
        <v>#REF!</v>
      </c>
      <c r="F188" s="22" t="e">
        <f>$F$5</f>
        <v>#REF!</v>
      </c>
      <c r="G188" s="22" t="e">
        <f>$G$5</f>
        <v>#REF!</v>
      </c>
      <c r="H188" s="22" t="e">
        <f>$H$5</f>
        <v>#REF!</v>
      </c>
      <c r="I188" s="13">
        <f t="shared" si="189"/>
        <v>0</v>
      </c>
      <c r="J188" s="13">
        <f t="shared" si="190"/>
        <v>0</v>
      </c>
      <c r="K188" s="13">
        <f t="shared" si="191"/>
        <v>0</v>
      </c>
      <c r="L188" s="13">
        <f t="shared" si="192"/>
        <v>0</v>
      </c>
      <c r="M188" s="13">
        <f t="shared" si="193"/>
        <v>0</v>
      </c>
      <c r="N188" s="13">
        <f t="shared" si="194"/>
        <v>0</v>
      </c>
      <c r="O188" s="13">
        <f t="shared" si="195"/>
        <v>0</v>
      </c>
      <c r="P188" s="13">
        <f>COUNTIF(I188:N188,1)</f>
        <v>0</v>
      </c>
      <c r="Q188" s="13">
        <f>COUNTIF(I188:N188,6)</f>
        <v>0</v>
      </c>
      <c r="R188" s="13">
        <f>COUNTIF(I188:N188,19)</f>
        <v>0</v>
      </c>
      <c r="S188" s="13">
        <f>COUNTIF(I188:N188,38)</f>
        <v>0</v>
      </c>
      <c r="T188" s="13">
        <f>COUNTIF(I188:N188,40)</f>
        <v>0</v>
      </c>
      <c r="U188" s="13">
        <f t="shared" si="197"/>
        <v>0</v>
      </c>
      <c r="V188" s="13">
        <f>COUNTIF(O188:P188,5)</f>
        <v>0</v>
      </c>
      <c r="W188" s="16">
        <f t="shared" si="187"/>
        <v>0</v>
      </c>
      <c r="X188" s="16">
        <f t="shared" si="188"/>
        <v>0</v>
      </c>
      <c r="Y188" s="11"/>
      <c r="Z188" s="11">
        <v>0</v>
      </c>
    </row>
    <row r="189" spans="1:26" x14ac:dyDescent="0.25">
      <c r="A189" s="109" t="s">
        <v>27</v>
      </c>
      <c r="B189" s="22" t="e">
        <f>$B$6</f>
        <v>#REF!</v>
      </c>
      <c r="C189" s="22" t="e">
        <f>$C$6</f>
        <v>#REF!</v>
      </c>
      <c r="D189" s="22" t="e">
        <f>$D$6</f>
        <v>#REF!</v>
      </c>
      <c r="E189" s="22" t="e">
        <f>$E$6</f>
        <v>#REF!</v>
      </c>
      <c r="F189" s="22" t="e">
        <f>$F$6</f>
        <v>#REF!</v>
      </c>
      <c r="G189" s="22" t="e">
        <f>$G$6</f>
        <v>#REF!</v>
      </c>
      <c r="H189" s="22" t="e">
        <f>$H$6</f>
        <v>#REF!</v>
      </c>
      <c r="I189" s="13">
        <f t="shared" si="189"/>
        <v>0</v>
      </c>
      <c r="J189" s="13">
        <f t="shared" si="190"/>
        <v>0</v>
      </c>
      <c r="K189" s="13">
        <f t="shared" si="191"/>
        <v>0</v>
      </c>
      <c r="L189" s="13">
        <f t="shared" si="192"/>
        <v>0</v>
      </c>
      <c r="M189" s="13">
        <f t="shared" si="193"/>
        <v>0</v>
      </c>
      <c r="N189" s="13">
        <f t="shared" si="194"/>
        <v>0</v>
      </c>
      <c r="O189" s="13">
        <f t="shared" si="195"/>
        <v>0</v>
      </c>
      <c r="P189" s="13">
        <f>COUNTIF(I189:N189,10)</f>
        <v>0</v>
      </c>
      <c r="Q189" s="13">
        <f>COUNTIF(I189:N189,25)</f>
        <v>0</v>
      </c>
      <c r="R189" s="13">
        <f>COUNTIF(I189:N189,26)</f>
        <v>0</v>
      </c>
      <c r="S189" s="13">
        <f>COUNTIF(I189:N189,29)</f>
        <v>0</v>
      </c>
      <c r="T189" s="13">
        <f>COUNTIF(I189:N189,35)</f>
        <v>0</v>
      </c>
      <c r="U189" s="13">
        <f>COUNTIF(N189:O189,6)</f>
        <v>0</v>
      </c>
      <c r="V189" s="13">
        <f>COUNTIF(O189:P189,9)</f>
        <v>0</v>
      </c>
      <c r="W189" s="16">
        <f t="shared" si="187"/>
        <v>0</v>
      </c>
      <c r="X189" s="16">
        <f t="shared" si="188"/>
        <v>0</v>
      </c>
      <c r="Y189" s="11"/>
      <c r="Z189" s="11">
        <v>0</v>
      </c>
    </row>
    <row r="190" spans="1:26" x14ac:dyDescent="0.25">
      <c r="A190" s="109" t="s">
        <v>28</v>
      </c>
      <c r="B190" s="22" t="e">
        <f>$B$7</f>
        <v>#REF!</v>
      </c>
      <c r="C190" s="22" t="e">
        <f>$C$7</f>
        <v>#REF!</v>
      </c>
      <c r="D190" s="22" t="e">
        <f>$D180</f>
        <v>#REF!</v>
      </c>
      <c r="E190" s="22" t="e">
        <f>$E$7</f>
        <v>#REF!</v>
      </c>
      <c r="F190" s="22" t="e">
        <f>$F$7</f>
        <v>#REF!</v>
      </c>
      <c r="G190" s="22" t="e">
        <f>$G$7</f>
        <v>#REF!</v>
      </c>
      <c r="H190" s="22" t="e">
        <f>$H$7</f>
        <v>#REF!</v>
      </c>
      <c r="I190" s="13">
        <f t="shared" si="189"/>
        <v>0</v>
      </c>
      <c r="J190" s="13">
        <f t="shared" si="190"/>
        <v>0</v>
      </c>
      <c r="K190" s="13">
        <f t="shared" si="191"/>
        <v>0</v>
      </c>
      <c r="L190" s="13">
        <f t="shared" si="192"/>
        <v>0</v>
      </c>
      <c r="M190" s="13">
        <f t="shared" si="193"/>
        <v>0</v>
      </c>
      <c r="N190" s="13">
        <f t="shared" si="194"/>
        <v>0</v>
      </c>
      <c r="O190" s="13">
        <f t="shared" si="195"/>
        <v>0</v>
      </c>
      <c r="P190" s="13">
        <f>COUNTIF(I190:N190,8)</f>
        <v>0</v>
      </c>
      <c r="Q190" s="13">
        <f>COUNTIF(I190:N190,33)</f>
        <v>0</v>
      </c>
      <c r="R190" s="13">
        <f>COUNTIF(I190:N190,35)</f>
        <v>0</v>
      </c>
      <c r="S190" s="13">
        <f>COUNTIF(I190:N190,36)</f>
        <v>0</v>
      </c>
      <c r="T190" s="13">
        <f>COUNTIF(I190:N190,37)</f>
        <v>0</v>
      </c>
      <c r="U190" s="13">
        <f>COUNTIF(N190:O190,3)</f>
        <v>0</v>
      </c>
      <c r="V190" s="13">
        <f>COUNTIF(O190:P190,7)</f>
        <v>0</v>
      </c>
      <c r="W190" s="16">
        <f t="shared" si="187"/>
        <v>0</v>
      </c>
      <c r="X190" s="16">
        <f t="shared" si="188"/>
        <v>0</v>
      </c>
      <c r="Y190" s="11"/>
      <c r="Z190" s="11">
        <v>0</v>
      </c>
    </row>
    <row r="191" spans="1:26" x14ac:dyDescent="0.25">
      <c r="A191" s="109" t="s">
        <v>29</v>
      </c>
      <c r="B191" s="22" t="e">
        <f>$B$8</f>
        <v>#REF!</v>
      </c>
      <c r="C191" s="22" t="e">
        <f>$C$8</f>
        <v>#REF!</v>
      </c>
      <c r="D191" s="22" t="e">
        <f>$D$8</f>
        <v>#REF!</v>
      </c>
      <c r="E191" s="22" t="e">
        <f>$E$8</f>
        <v>#REF!</v>
      </c>
      <c r="F191" s="22" t="e">
        <f>$F$8</f>
        <v>#REF!</v>
      </c>
      <c r="G191" s="22" t="e">
        <f>$G$8</f>
        <v>#REF!</v>
      </c>
      <c r="H191" s="22" t="e">
        <f>$H$8</f>
        <v>#REF!</v>
      </c>
      <c r="I191" s="13">
        <v>0</v>
      </c>
      <c r="J191" s="13">
        <v>0</v>
      </c>
      <c r="K191" s="13">
        <v>0</v>
      </c>
      <c r="L191" s="13">
        <v>0</v>
      </c>
      <c r="M191" s="13">
        <v>0</v>
      </c>
      <c r="N191" s="13">
        <v>0</v>
      </c>
      <c r="O191" s="13">
        <v>0</v>
      </c>
      <c r="P191" s="13">
        <v>0</v>
      </c>
      <c r="Q191" s="13">
        <v>0</v>
      </c>
      <c r="R191" s="13">
        <v>0</v>
      </c>
      <c r="S191" s="13">
        <v>0</v>
      </c>
      <c r="T191" s="13">
        <v>0</v>
      </c>
      <c r="U191" s="13">
        <v>0</v>
      </c>
      <c r="V191" s="13">
        <v>0</v>
      </c>
      <c r="W191" s="16">
        <f t="shared" si="187"/>
        <v>0</v>
      </c>
      <c r="X191" s="16">
        <f t="shared" si="188"/>
        <v>0</v>
      </c>
      <c r="Y191" s="11"/>
      <c r="Z191" s="11">
        <v>0</v>
      </c>
    </row>
    <row r="192" spans="1:26" x14ac:dyDescent="0.25">
      <c r="A192" s="109" t="s">
        <v>30</v>
      </c>
      <c r="B192" s="22" t="e">
        <f>$B$9</f>
        <v>#REF!</v>
      </c>
      <c r="C192" s="22" t="e">
        <f>$C$9</f>
        <v>#REF!</v>
      </c>
      <c r="D192" s="22" t="e">
        <f>$D$9</f>
        <v>#REF!</v>
      </c>
      <c r="E192" s="22" t="e">
        <f>$E$9</f>
        <v>#REF!</v>
      </c>
      <c r="F192" s="22" t="e">
        <f>$F$9</f>
        <v>#REF!</v>
      </c>
      <c r="G192" s="22" t="e">
        <f>$G$9</f>
        <v>#REF!</v>
      </c>
      <c r="H192" s="22" t="e">
        <f>$H$9</f>
        <v>#REF!</v>
      </c>
      <c r="I192" s="13">
        <v>0</v>
      </c>
      <c r="J192" s="13">
        <v>0</v>
      </c>
      <c r="K192" s="13">
        <v>0</v>
      </c>
      <c r="L192" s="13">
        <v>0</v>
      </c>
      <c r="M192" s="13">
        <v>0</v>
      </c>
      <c r="N192" s="13">
        <v>0</v>
      </c>
      <c r="O192" s="13">
        <v>0</v>
      </c>
      <c r="P192" s="13">
        <v>0</v>
      </c>
      <c r="Q192" s="13">
        <v>0</v>
      </c>
      <c r="R192" s="13">
        <v>0</v>
      </c>
      <c r="S192" s="13">
        <v>0</v>
      </c>
      <c r="T192" s="13">
        <v>0</v>
      </c>
      <c r="U192" s="13">
        <v>0</v>
      </c>
      <c r="V192" s="13">
        <v>0</v>
      </c>
      <c r="W192" s="16">
        <f t="shared" si="187"/>
        <v>0</v>
      </c>
      <c r="X192" s="16">
        <f t="shared" si="188"/>
        <v>0</v>
      </c>
      <c r="Y192" s="11"/>
      <c r="Z192" s="11">
        <v>0</v>
      </c>
    </row>
    <row r="193" spans="1:26" x14ac:dyDescent="0.25">
      <c r="A193" s="110">
        <v>18</v>
      </c>
    </row>
    <row r="194" spans="1:26" ht="15.75" thickBot="1" x14ac:dyDescent="0.3"/>
    <row r="195" spans="1:26" ht="15.75" thickBot="1" x14ac:dyDescent="0.3">
      <c r="A195" s="108">
        <v>44323</v>
      </c>
      <c r="B195" s="361" t="s">
        <v>0</v>
      </c>
      <c r="C195" s="340"/>
      <c r="D195" s="340"/>
      <c r="E195" s="340"/>
      <c r="F195" s="340"/>
      <c r="G195" s="340"/>
      <c r="H195" s="346"/>
      <c r="I195" s="361" t="s">
        <v>1</v>
      </c>
      <c r="J195" s="340"/>
      <c r="K195" s="340"/>
      <c r="L195" s="340"/>
      <c r="M195" s="340"/>
      <c r="N195" s="340"/>
      <c r="O195" s="340"/>
      <c r="P195" s="361" t="s">
        <v>2</v>
      </c>
      <c r="Q195" s="340"/>
      <c r="R195" s="340"/>
      <c r="S195" s="340"/>
      <c r="T195" s="340"/>
      <c r="U195" s="340"/>
      <c r="V195" s="340"/>
      <c r="W195" s="1" t="s">
        <v>9</v>
      </c>
      <c r="X195" s="2" t="s">
        <v>3</v>
      </c>
      <c r="Y195" s="11"/>
      <c r="Z195" s="11" t="s">
        <v>5</v>
      </c>
    </row>
    <row r="196" spans="1:26" x14ac:dyDescent="0.25">
      <c r="A196" s="109" t="s">
        <v>23</v>
      </c>
      <c r="B196" s="22" t="e">
        <f>$B$2</f>
        <v>#REF!</v>
      </c>
      <c r="C196" s="22" t="e">
        <f>$C$2</f>
        <v>#REF!</v>
      </c>
      <c r="D196" s="22" t="e">
        <f>$D$2</f>
        <v>#REF!</v>
      </c>
      <c r="E196" s="22" t="e">
        <f>$E$2</f>
        <v>#REF!</v>
      </c>
      <c r="F196" s="22" t="e">
        <f>$F$2</f>
        <v>#REF!</v>
      </c>
      <c r="G196" s="22" t="e">
        <f>$G$2</f>
        <v>#REF!</v>
      </c>
      <c r="H196" s="22" t="e">
        <f>$H$2</f>
        <v>#REF!</v>
      </c>
      <c r="I196" s="19"/>
      <c r="J196" s="19"/>
      <c r="K196" s="19"/>
      <c r="L196" s="19"/>
      <c r="M196" s="19"/>
      <c r="N196" s="19"/>
      <c r="O196" s="19"/>
      <c r="P196" s="13">
        <f>COUNTIF(I196:N196,3)</f>
        <v>0</v>
      </c>
      <c r="Q196" s="13">
        <f>COUNTIF(I196:N196,6)</f>
        <v>0</v>
      </c>
      <c r="R196" s="13">
        <f>COUNTIF(I196:N196,15)</f>
        <v>0</v>
      </c>
      <c r="S196" s="13">
        <f>COUNTIF(I196:N196,20)</f>
        <v>0</v>
      </c>
      <c r="T196" s="13">
        <f>COUNTIF(I196:N196,22)</f>
        <v>0</v>
      </c>
      <c r="U196" s="13">
        <f>COUNTIF(N196:O196,4)</f>
        <v>0</v>
      </c>
      <c r="V196" s="13">
        <f>COUNTIF(O196:P196,8)</f>
        <v>0</v>
      </c>
      <c r="W196" s="16">
        <f>SUMIF(P196:T196,1)</f>
        <v>0</v>
      </c>
      <c r="X196" s="16">
        <f>SUMIF(U196:V196,1)</f>
        <v>0</v>
      </c>
      <c r="Y196" s="11"/>
      <c r="Z196" s="11">
        <v>0</v>
      </c>
    </row>
    <row r="197" spans="1:26" x14ac:dyDescent="0.25">
      <c r="A197" s="109" t="s">
        <v>24</v>
      </c>
      <c r="B197" s="22" t="e">
        <f>$B$3</f>
        <v>#REF!</v>
      </c>
      <c r="C197" s="22" t="e">
        <f>$C$3</f>
        <v>#REF!</v>
      </c>
      <c r="D197" s="22" t="e">
        <f>$D186</f>
        <v>#REF!</v>
      </c>
      <c r="E197" s="22" t="e">
        <f>$E$3</f>
        <v>#REF!</v>
      </c>
      <c r="F197" s="22" t="e">
        <f>$F$3</f>
        <v>#REF!</v>
      </c>
      <c r="G197" s="22" t="e">
        <f>$G$3</f>
        <v>#REF!</v>
      </c>
      <c r="H197" s="22" t="e">
        <f>$H$3</f>
        <v>#REF!</v>
      </c>
      <c r="I197" s="13">
        <f>$I$196</f>
        <v>0</v>
      </c>
      <c r="J197" s="13">
        <f>$J$196</f>
        <v>0</v>
      </c>
      <c r="K197" s="13">
        <f>$K$196</f>
        <v>0</v>
      </c>
      <c r="L197" s="13">
        <f>$L$196</f>
        <v>0</v>
      </c>
      <c r="M197" s="13">
        <f>$M$196</f>
        <v>0</v>
      </c>
      <c r="N197" s="13">
        <f>$N$196</f>
        <v>0</v>
      </c>
      <c r="O197" s="13">
        <f>$O$196</f>
        <v>0</v>
      </c>
      <c r="P197" s="13">
        <f>COUNTIF(I197:N197,15)</f>
        <v>0</v>
      </c>
      <c r="Q197" s="13">
        <f>COUNTIF(I197:N197,17)</f>
        <v>0</v>
      </c>
      <c r="R197" s="13">
        <f>COUNTIF(I197:N197,27)</f>
        <v>0</v>
      </c>
      <c r="S197" s="13">
        <f>COUNTIF(I197:N197,33)</f>
        <v>0</v>
      </c>
      <c r="T197" s="13">
        <f>COUNTIF(I197:N197,50)</f>
        <v>0</v>
      </c>
      <c r="U197" s="13">
        <f>COUNTIF(N197:O197,1)</f>
        <v>0</v>
      </c>
      <c r="V197" s="13">
        <f>COUNTIF(O197:P197,2)</f>
        <v>0</v>
      </c>
      <c r="W197" s="16">
        <f t="shared" ref="W197:W203" si="198">SUMIF(P197:T197,1)</f>
        <v>0</v>
      </c>
      <c r="X197" s="16">
        <f t="shared" ref="X197:X203" si="199">SUMIF(U197:V197,1)</f>
        <v>0</v>
      </c>
      <c r="Y197" s="11"/>
      <c r="Z197" s="11">
        <v>0</v>
      </c>
    </row>
    <row r="198" spans="1:26" x14ac:dyDescent="0.25">
      <c r="A198" s="109" t="s">
        <v>25</v>
      </c>
      <c r="B198" s="22" t="e">
        <f>$B$4</f>
        <v>#REF!</v>
      </c>
      <c r="C198" s="22" t="e">
        <f>$C$4</f>
        <v>#REF!</v>
      </c>
      <c r="D198" s="22" t="e">
        <f>$D187</f>
        <v>#REF!</v>
      </c>
      <c r="E198" s="22" t="e">
        <f>$E$4</f>
        <v>#REF!</v>
      </c>
      <c r="F198" s="22" t="e">
        <f>$F$4</f>
        <v>#REF!</v>
      </c>
      <c r="G198" s="22" t="e">
        <f>$G$4</f>
        <v>#REF!</v>
      </c>
      <c r="H198" s="22" t="e">
        <f>$H$4</f>
        <v>#REF!</v>
      </c>
      <c r="I198" s="13">
        <f t="shared" ref="I198:I201" si="200">$I$196</f>
        <v>0</v>
      </c>
      <c r="J198" s="13">
        <f t="shared" ref="J198:J201" si="201">$J$196</f>
        <v>0</v>
      </c>
      <c r="K198" s="13">
        <f t="shared" ref="K198:K201" si="202">$K$196</f>
        <v>0</v>
      </c>
      <c r="L198" s="13">
        <f t="shared" ref="L198:L201" si="203">$L$196</f>
        <v>0</v>
      </c>
      <c r="M198" s="13">
        <f t="shared" ref="M198:M201" si="204">$M$196</f>
        <v>0</v>
      </c>
      <c r="N198" s="13">
        <f t="shared" ref="N198:N201" si="205">$N$196</f>
        <v>0</v>
      </c>
      <c r="O198" s="13">
        <f t="shared" ref="O198:O201" si="206">$O$196</f>
        <v>0</v>
      </c>
      <c r="P198" s="13">
        <f>COUNTIF(I198:N198,7)</f>
        <v>0</v>
      </c>
      <c r="Q198" s="13">
        <f t="shared" ref="Q198" si="207">COUNTIF(I198:N198,8)</f>
        <v>0</v>
      </c>
      <c r="R198" s="13">
        <f>COUNTIF(I198:N198,28)</f>
        <v>0</v>
      </c>
      <c r="S198" s="13">
        <f>COUNTIF(I198:N198,34)</f>
        <v>0</v>
      </c>
      <c r="T198" s="13">
        <f>COUNTIF(I198:N198,39)</f>
        <v>0</v>
      </c>
      <c r="U198" s="13">
        <f t="shared" ref="U198:U199" si="208">COUNTIF(N198:O198,4)</f>
        <v>0</v>
      </c>
      <c r="V198" s="13">
        <f>COUNTIF(O198:P198,10)</f>
        <v>0</v>
      </c>
      <c r="W198" s="16">
        <f t="shared" si="198"/>
        <v>0</v>
      </c>
      <c r="X198" s="16">
        <f t="shared" si="199"/>
        <v>0</v>
      </c>
      <c r="Y198" s="11"/>
      <c r="Z198" s="11">
        <v>0</v>
      </c>
    </row>
    <row r="199" spans="1:26" x14ac:dyDescent="0.25">
      <c r="A199" s="109" t="s">
        <v>26</v>
      </c>
      <c r="B199" s="22" t="e">
        <f>$B$5</f>
        <v>#REF!</v>
      </c>
      <c r="C199" s="22" t="e">
        <f>$C$5</f>
        <v>#REF!</v>
      </c>
      <c r="D199" s="22" t="e">
        <f>$D$5</f>
        <v>#REF!</v>
      </c>
      <c r="E199" s="22" t="e">
        <f>$E188</f>
        <v>#REF!</v>
      </c>
      <c r="F199" s="22" t="e">
        <f>$F$5</f>
        <v>#REF!</v>
      </c>
      <c r="G199" s="22" t="e">
        <f>$G$5</f>
        <v>#REF!</v>
      </c>
      <c r="H199" s="22" t="e">
        <f>$H$5</f>
        <v>#REF!</v>
      </c>
      <c r="I199" s="13">
        <f t="shared" si="200"/>
        <v>0</v>
      </c>
      <c r="J199" s="13">
        <f t="shared" si="201"/>
        <v>0</v>
      </c>
      <c r="K199" s="13">
        <f t="shared" si="202"/>
        <v>0</v>
      </c>
      <c r="L199" s="13">
        <f t="shared" si="203"/>
        <v>0</v>
      </c>
      <c r="M199" s="13">
        <f t="shared" si="204"/>
        <v>0</v>
      </c>
      <c r="N199" s="13">
        <f t="shared" si="205"/>
        <v>0</v>
      </c>
      <c r="O199" s="13">
        <f t="shared" si="206"/>
        <v>0</v>
      </c>
      <c r="P199" s="13">
        <f>COUNTIF(I199:N199,1)</f>
        <v>0</v>
      </c>
      <c r="Q199" s="13">
        <f>COUNTIF(I199:N199,6)</f>
        <v>0</v>
      </c>
      <c r="R199" s="13">
        <f>COUNTIF(I199:N199,19)</f>
        <v>0</v>
      </c>
      <c r="S199" s="13">
        <f>COUNTIF(I199:N199,38)</f>
        <v>0</v>
      </c>
      <c r="T199" s="13">
        <f>COUNTIF(I199:N199,40)</f>
        <v>0</v>
      </c>
      <c r="U199" s="13">
        <f t="shared" si="208"/>
        <v>0</v>
      </c>
      <c r="V199" s="13">
        <f>COUNTIF(O199:P199,5)</f>
        <v>0</v>
      </c>
      <c r="W199" s="16">
        <f t="shared" si="198"/>
        <v>0</v>
      </c>
      <c r="X199" s="16">
        <f t="shared" si="199"/>
        <v>0</v>
      </c>
      <c r="Y199" s="11"/>
      <c r="Z199" s="11">
        <v>0</v>
      </c>
    </row>
    <row r="200" spans="1:26" x14ac:dyDescent="0.25">
      <c r="A200" s="109" t="s">
        <v>27</v>
      </c>
      <c r="B200" s="22" t="e">
        <f>$B$6</f>
        <v>#REF!</v>
      </c>
      <c r="C200" s="22" t="e">
        <f>$C$6</f>
        <v>#REF!</v>
      </c>
      <c r="D200" s="22" t="e">
        <f>$D$6</f>
        <v>#REF!</v>
      </c>
      <c r="E200" s="22" t="e">
        <f>$E$6</f>
        <v>#REF!</v>
      </c>
      <c r="F200" s="22" t="e">
        <f>$F$6</f>
        <v>#REF!</v>
      </c>
      <c r="G200" s="22" t="e">
        <f>$G$6</f>
        <v>#REF!</v>
      </c>
      <c r="H200" s="22" t="e">
        <f>$H$6</f>
        <v>#REF!</v>
      </c>
      <c r="I200" s="13">
        <f t="shared" si="200"/>
        <v>0</v>
      </c>
      <c r="J200" s="13">
        <f t="shared" si="201"/>
        <v>0</v>
      </c>
      <c r="K200" s="13">
        <f t="shared" si="202"/>
        <v>0</v>
      </c>
      <c r="L200" s="13">
        <f t="shared" si="203"/>
        <v>0</v>
      </c>
      <c r="M200" s="13">
        <f t="shared" si="204"/>
        <v>0</v>
      </c>
      <c r="N200" s="13">
        <f t="shared" si="205"/>
        <v>0</v>
      </c>
      <c r="O200" s="13">
        <f t="shared" si="206"/>
        <v>0</v>
      </c>
      <c r="P200" s="13">
        <f>COUNTIF(I200:N200,10)</f>
        <v>0</v>
      </c>
      <c r="Q200" s="13">
        <f>COUNTIF(I200:N200,25)</f>
        <v>0</v>
      </c>
      <c r="R200" s="13">
        <f>COUNTIF(I200:N200,26)</f>
        <v>0</v>
      </c>
      <c r="S200" s="13">
        <f>COUNTIF(I200:N200,29)</f>
        <v>0</v>
      </c>
      <c r="T200" s="13">
        <f>COUNTIF(I200:N200,35)</f>
        <v>0</v>
      </c>
      <c r="U200" s="13">
        <f>COUNTIF(N200:O200,6)</f>
        <v>0</v>
      </c>
      <c r="V200" s="13">
        <f>COUNTIF(O200:P200,9)</f>
        <v>0</v>
      </c>
      <c r="W200" s="16">
        <f t="shared" si="198"/>
        <v>0</v>
      </c>
      <c r="X200" s="16">
        <f t="shared" si="199"/>
        <v>0</v>
      </c>
      <c r="Y200" s="11"/>
      <c r="Z200" s="11">
        <v>0</v>
      </c>
    </row>
    <row r="201" spans="1:26" x14ac:dyDescent="0.25">
      <c r="A201" s="109" t="s">
        <v>28</v>
      </c>
      <c r="B201" s="22" t="e">
        <f>$B$7</f>
        <v>#REF!</v>
      </c>
      <c r="C201" s="22" t="e">
        <f>$C$7</f>
        <v>#REF!</v>
      </c>
      <c r="D201" s="22" t="e">
        <f>$D190</f>
        <v>#REF!</v>
      </c>
      <c r="E201" s="22" t="e">
        <f>$E$7</f>
        <v>#REF!</v>
      </c>
      <c r="F201" s="22" t="e">
        <f>$F$7</f>
        <v>#REF!</v>
      </c>
      <c r="G201" s="22" t="e">
        <f>$G$7</f>
        <v>#REF!</v>
      </c>
      <c r="H201" s="22" t="e">
        <f>$H$7</f>
        <v>#REF!</v>
      </c>
      <c r="I201" s="13">
        <f t="shared" si="200"/>
        <v>0</v>
      </c>
      <c r="J201" s="13">
        <f t="shared" si="201"/>
        <v>0</v>
      </c>
      <c r="K201" s="13">
        <f t="shared" si="202"/>
        <v>0</v>
      </c>
      <c r="L201" s="13">
        <f t="shared" si="203"/>
        <v>0</v>
      </c>
      <c r="M201" s="13">
        <f t="shared" si="204"/>
        <v>0</v>
      </c>
      <c r="N201" s="13">
        <f t="shared" si="205"/>
        <v>0</v>
      </c>
      <c r="O201" s="13">
        <f t="shared" si="206"/>
        <v>0</v>
      </c>
      <c r="P201" s="13">
        <f>COUNTIF(I201:N201,8)</f>
        <v>0</v>
      </c>
      <c r="Q201" s="13">
        <f>COUNTIF(I201:N201,33)</f>
        <v>0</v>
      </c>
      <c r="R201" s="13">
        <f>COUNTIF(I201:N201,35)</f>
        <v>0</v>
      </c>
      <c r="S201" s="13">
        <f>COUNTIF(I201:N201,36)</f>
        <v>0</v>
      </c>
      <c r="T201" s="13">
        <f>COUNTIF(I201:N201,37)</f>
        <v>0</v>
      </c>
      <c r="U201" s="13">
        <f>COUNTIF(N201:O201,3)</f>
        <v>0</v>
      </c>
      <c r="V201" s="13">
        <f>COUNTIF(O201:P201,7)</f>
        <v>0</v>
      </c>
      <c r="W201" s="16">
        <f t="shared" si="198"/>
        <v>0</v>
      </c>
      <c r="X201" s="16">
        <f t="shared" si="199"/>
        <v>0</v>
      </c>
      <c r="Y201" s="11"/>
      <c r="Z201" s="11">
        <v>0</v>
      </c>
    </row>
    <row r="202" spans="1:26" x14ac:dyDescent="0.25">
      <c r="A202" s="109" t="s">
        <v>29</v>
      </c>
      <c r="B202" s="22" t="e">
        <f>$B$8</f>
        <v>#REF!</v>
      </c>
      <c r="C202" s="22" t="e">
        <f>$C$8</f>
        <v>#REF!</v>
      </c>
      <c r="D202" s="22" t="e">
        <f>$D$8</f>
        <v>#REF!</v>
      </c>
      <c r="E202" s="22" t="e">
        <f>$E$8</f>
        <v>#REF!</v>
      </c>
      <c r="F202" s="22" t="e">
        <f>$F$8</f>
        <v>#REF!</v>
      </c>
      <c r="G202" s="22" t="e">
        <f>$G$8</f>
        <v>#REF!</v>
      </c>
      <c r="H202" s="22" t="e">
        <f>$H$8</f>
        <v>#REF!</v>
      </c>
      <c r="I202" s="13">
        <v>0</v>
      </c>
      <c r="J202" s="13">
        <v>0</v>
      </c>
      <c r="K202" s="13">
        <v>0</v>
      </c>
      <c r="L202" s="13">
        <v>0</v>
      </c>
      <c r="M202" s="13">
        <v>0</v>
      </c>
      <c r="N202" s="13">
        <v>0</v>
      </c>
      <c r="O202" s="13">
        <v>0</v>
      </c>
      <c r="P202" s="13">
        <v>0</v>
      </c>
      <c r="Q202" s="13">
        <v>0</v>
      </c>
      <c r="R202" s="13">
        <v>0</v>
      </c>
      <c r="S202" s="13">
        <v>0</v>
      </c>
      <c r="T202" s="13">
        <v>0</v>
      </c>
      <c r="U202" s="13">
        <v>0</v>
      </c>
      <c r="V202" s="13">
        <v>0</v>
      </c>
      <c r="W202" s="16">
        <f t="shared" si="198"/>
        <v>0</v>
      </c>
      <c r="X202" s="16">
        <f t="shared" si="199"/>
        <v>0</v>
      </c>
      <c r="Y202" s="11"/>
      <c r="Z202" s="11">
        <v>0</v>
      </c>
    </row>
    <row r="203" spans="1:26" ht="15.75" thickBot="1" x14ac:dyDescent="0.3">
      <c r="A203" s="109" t="s">
        <v>30</v>
      </c>
      <c r="B203" s="22" t="e">
        <f>$B$9</f>
        <v>#REF!</v>
      </c>
      <c r="C203" s="22" t="e">
        <f>$C$9</f>
        <v>#REF!</v>
      </c>
      <c r="D203" s="22" t="e">
        <f>$D$9</f>
        <v>#REF!</v>
      </c>
      <c r="E203" s="22" t="e">
        <f>$E$9</f>
        <v>#REF!</v>
      </c>
      <c r="F203" s="22" t="e">
        <f>$F$9</f>
        <v>#REF!</v>
      </c>
      <c r="G203" s="22" t="e">
        <f>$G$9</f>
        <v>#REF!</v>
      </c>
      <c r="H203" s="22" t="e">
        <f>$H$9</f>
        <v>#REF!</v>
      </c>
      <c r="I203" s="13">
        <v>0</v>
      </c>
      <c r="J203" s="13">
        <v>0</v>
      </c>
      <c r="K203" s="13">
        <v>0</v>
      </c>
      <c r="L203" s="13">
        <v>0</v>
      </c>
      <c r="M203" s="13">
        <v>0</v>
      </c>
      <c r="N203" s="13">
        <v>0</v>
      </c>
      <c r="O203" s="13">
        <v>0</v>
      </c>
      <c r="P203" s="13">
        <v>0</v>
      </c>
      <c r="Q203" s="13">
        <v>0</v>
      </c>
      <c r="R203" s="13">
        <v>0</v>
      </c>
      <c r="S203" s="13">
        <v>0</v>
      </c>
      <c r="T203" s="13">
        <v>0</v>
      </c>
      <c r="U203" s="13">
        <v>0</v>
      </c>
      <c r="V203" s="13">
        <v>0</v>
      </c>
      <c r="W203" s="16">
        <f t="shared" si="198"/>
        <v>0</v>
      </c>
      <c r="X203" s="16">
        <f t="shared" si="199"/>
        <v>0</v>
      </c>
      <c r="Y203" s="11"/>
      <c r="Z203" s="11">
        <v>0</v>
      </c>
    </row>
    <row r="204" spans="1:26" ht="15.75" thickBot="1" x14ac:dyDescent="0.3">
      <c r="A204" s="108">
        <v>44330</v>
      </c>
      <c r="B204" s="361" t="s">
        <v>0</v>
      </c>
      <c r="C204" s="340"/>
      <c r="D204" s="340"/>
      <c r="E204" s="340"/>
      <c r="F204" s="340"/>
      <c r="G204" s="340"/>
      <c r="H204" s="346"/>
      <c r="I204" s="361" t="s">
        <v>1</v>
      </c>
      <c r="J204" s="340"/>
      <c r="K204" s="340"/>
      <c r="L204" s="340"/>
      <c r="M204" s="340"/>
      <c r="N204" s="340"/>
      <c r="O204" s="340"/>
      <c r="P204" s="361" t="s">
        <v>2</v>
      </c>
      <c r="Q204" s="340"/>
      <c r="R204" s="340"/>
      <c r="S204" s="340"/>
      <c r="T204" s="340"/>
      <c r="U204" s="340"/>
      <c r="V204" s="340"/>
      <c r="W204" s="1" t="s">
        <v>9</v>
      </c>
      <c r="X204" s="2" t="s">
        <v>3</v>
      </c>
      <c r="Y204" s="11"/>
      <c r="Z204" s="11" t="s">
        <v>5</v>
      </c>
    </row>
    <row r="205" spans="1:26" x14ac:dyDescent="0.25">
      <c r="A205" s="109" t="s">
        <v>23</v>
      </c>
      <c r="B205" s="22" t="e">
        <f>$B$2</f>
        <v>#REF!</v>
      </c>
      <c r="C205" s="22" t="e">
        <f>$C$2</f>
        <v>#REF!</v>
      </c>
      <c r="D205" s="22" t="e">
        <f>$D$2</f>
        <v>#REF!</v>
      </c>
      <c r="E205" s="22" t="e">
        <f>$E$2</f>
        <v>#REF!</v>
      </c>
      <c r="F205" s="22" t="e">
        <f>$F$2</f>
        <v>#REF!</v>
      </c>
      <c r="G205" s="22">
        <f>$G195</f>
        <v>0</v>
      </c>
      <c r="H205" s="22" t="e">
        <f>$H$2</f>
        <v>#REF!</v>
      </c>
      <c r="I205" s="19"/>
      <c r="J205" s="19"/>
      <c r="K205" s="19"/>
      <c r="L205" s="19"/>
      <c r="M205" s="19"/>
      <c r="N205" s="19"/>
      <c r="O205" s="19"/>
      <c r="P205" s="13">
        <f>COUNTIF(I205:N205,3)</f>
        <v>0</v>
      </c>
      <c r="Q205" s="13">
        <f>COUNTIF(I205:N205,6)</f>
        <v>0</v>
      </c>
      <c r="R205" s="13">
        <f>COUNTIF(I205:N205,15)</f>
        <v>0</v>
      </c>
      <c r="S205" s="13">
        <f>COUNTIF(I205:N205,20)</f>
        <v>0</v>
      </c>
      <c r="T205" s="13">
        <f>COUNTIF(I205:N205,22)</f>
        <v>0</v>
      </c>
      <c r="U205" s="13">
        <f>COUNTIF(N205:O205,4)</f>
        <v>0</v>
      </c>
      <c r="V205" s="13">
        <f>COUNTIF(O205:P205,8)</f>
        <v>0</v>
      </c>
      <c r="W205" s="16">
        <f>SUMIF(P205:T205,1)</f>
        <v>0</v>
      </c>
      <c r="X205" s="16">
        <f>SUMIF(U205:V205,1)</f>
        <v>0</v>
      </c>
      <c r="Y205" s="11"/>
      <c r="Z205" s="11">
        <v>0</v>
      </c>
    </row>
    <row r="206" spans="1:26" x14ac:dyDescent="0.25">
      <c r="A206" s="109" t="s">
        <v>24</v>
      </c>
      <c r="B206" s="22" t="e">
        <f>$B$3</f>
        <v>#REF!</v>
      </c>
      <c r="C206" s="22" t="e">
        <f>$C$3</f>
        <v>#REF!</v>
      </c>
      <c r="D206" s="22" t="e">
        <f>$D196</f>
        <v>#REF!</v>
      </c>
      <c r="E206" s="22" t="e">
        <f>$E$3</f>
        <v>#REF!</v>
      </c>
      <c r="F206" s="22" t="e">
        <f>$F$3</f>
        <v>#REF!</v>
      </c>
      <c r="G206" s="22" t="e">
        <f>$G$3</f>
        <v>#REF!</v>
      </c>
      <c r="H206" s="22" t="e">
        <f>$H$3</f>
        <v>#REF!</v>
      </c>
      <c r="I206" s="13">
        <f>$I$205</f>
        <v>0</v>
      </c>
      <c r="J206" s="13">
        <f>$J$205</f>
        <v>0</v>
      </c>
      <c r="K206" s="13">
        <f>$K$205</f>
        <v>0</v>
      </c>
      <c r="L206" s="13">
        <f>$L$205</f>
        <v>0</v>
      </c>
      <c r="M206" s="13">
        <f>$M$205</f>
        <v>0</v>
      </c>
      <c r="N206" s="13">
        <f>$N$205</f>
        <v>0</v>
      </c>
      <c r="O206" s="13">
        <f>$O$205</f>
        <v>0</v>
      </c>
      <c r="P206" s="13">
        <f>COUNTIF(I206:N206,15)</f>
        <v>0</v>
      </c>
      <c r="Q206" s="13">
        <f>COUNTIF(I206:N206,17)</f>
        <v>0</v>
      </c>
      <c r="R206" s="13">
        <f>COUNTIF(I206:N206,27)</f>
        <v>0</v>
      </c>
      <c r="S206" s="13">
        <f>COUNTIF(I206:N206,33)</f>
        <v>0</v>
      </c>
      <c r="T206" s="13">
        <f>COUNTIF(I206:N206,50)</f>
        <v>0</v>
      </c>
      <c r="U206" s="13">
        <f>COUNTIF(N206:O206,1)</f>
        <v>0</v>
      </c>
      <c r="V206" s="13">
        <f>COUNTIF(O206:P206,2)</f>
        <v>0</v>
      </c>
      <c r="W206" s="16">
        <f t="shared" ref="W206:W212" si="209">SUMIF(P206:T206,1)</f>
        <v>0</v>
      </c>
      <c r="X206" s="16">
        <f t="shared" ref="X206:X212" si="210">SUMIF(U206:V206,1)</f>
        <v>0</v>
      </c>
      <c r="Y206" s="11"/>
      <c r="Z206" s="11">
        <v>0</v>
      </c>
    </row>
    <row r="207" spans="1:26" x14ac:dyDescent="0.25">
      <c r="A207" s="109" t="s">
        <v>25</v>
      </c>
      <c r="B207" s="22" t="e">
        <f>$B$4</f>
        <v>#REF!</v>
      </c>
      <c r="C207" s="22" t="e">
        <f>$C$4</f>
        <v>#REF!</v>
      </c>
      <c r="D207" s="22" t="e">
        <f>$D197</f>
        <v>#REF!</v>
      </c>
      <c r="E207" s="22" t="e">
        <f>$E$4</f>
        <v>#REF!</v>
      </c>
      <c r="F207" s="22" t="e">
        <f>$F$4</f>
        <v>#REF!</v>
      </c>
      <c r="G207" s="22" t="e">
        <f>$G$4</f>
        <v>#REF!</v>
      </c>
      <c r="H207" s="22" t="e">
        <f>$H$4</f>
        <v>#REF!</v>
      </c>
      <c r="I207" s="13">
        <f t="shared" ref="I207:I210" si="211">$I$205</f>
        <v>0</v>
      </c>
      <c r="J207" s="13">
        <f t="shared" ref="J207:J210" si="212">$J$205</f>
        <v>0</v>
      </c>
      <c r="K207" s="13">
        <f t="shared" ref="K207:K210" si="213">$K$205</f>
        <v>0</v>
      </c>
      <c r="L207" s="13">
        <f t="shared" ref="L207:L210" si="214">$L$205</f>
        <v>0</v>
      </c>
      <c r="M207" s="13">
        <f t="shared" ref="M207:M210" si="215">$M$205</f>
        <v>0</v>
      </c>
      <c r="N207" s="13">
        <f t="shared" ref="N207:N210" si="216">$N$205</f>
        <v>0</v>
      </c>
      <c r="O207" s="13">
        <f t="shared" ref="O207:O210" si="217">$O$205</f>
        <v>0</v>
      </c>
      <c r="P207" s="13">
        <f>COUNTIF(I207:N207,7)</f>
        <v>0</v>
      </c>
      <c r="Q207" s="13">
        <f t="shared" ref="Q207" si="218">COUNTIF(I207:N207,8)</f>
        <v>0</v>
      </c>
      <c r="R207" s="13">
        <f>COUNTIF(I207:N207,28)</f>
        <v>0</v>
      </c>
      <c r="S207" s="13">
        <f>COUNTIF(I207:N207,34)</f>
        <v>0</v>
      </c>
      <c r="T207" s="13">
        <f>COUNTIF(I207:N207,39)</f>
        <v>0</v>
      </c>
      <c r="U207" s="13">
        <f t="shared" ref="U207:U208" si="219">COUNTIF(N207:O207,4)</f>
        <v>0</v>
      </c>
      <c r="V207" s="13">
        <f>COUNTIF(O207:P207,10)</f>
        <v>0</v>
      </c>
      <c r="W207" s="16">
        <f t="shared" si="209"/>
        <v>0</v>
      </c>
      <c r="X207" s="16">
        <f t="shared" si="210"/>
        <v>0</v>
      </c>
      <c r="Y207" s="11"/>
      <c r="Z207" s="11">
        <v>0</v>
      </c>
    </row>
    <row r="208" spans="1:26" x14ac:dyDescent="0.25">
      <c r="A208" s="109" t="s">
        <v>26</v>
      </c>
      <c r="B208" s="22" t="e">
        <f>$B$5</f>
        <v>#REF!</v>
      </c>
      <c r="C208" s="22" t="e">
        <f>$C$5</f>
        <v>#REF!</v>
      </c>
      <c r="D208" s="22" t="e">
        <f>$D$5</f>
        <v>#REF!</v>
      </c>
      <c r="E208" s="22" t="e">
        <f>$E198</f>
        <v>#REF!</v>
      </c>
      <c r="F208" s="22" t="e">
        <f>$F$5</f>
        <v>#REF!</v>
      </c>
      <c r="G208" s="22" t="e">
        <f>$G$5</f>
        <v>#REF!</v>
      </c>
      <c r="H208" s="22" t="e">
        <f>$H$5</f>
        <v>#REF!</v>
      </c>
      <c r="I208" s="13">
        <f t="shared" si="211"/>
        <v>0</v>
      </c>
      <c r="J208" s="13">
        <f t="shared" si="212"/>
        <v>0</v>
      </c>
      <c r="K208" s="13">
        <f t="shared" si="213"/>
        <v>0</v>
      </c>
      <c r="L208" s="13">
        <f t="shared" si="214"/>
        <v>0</v>
      </c>
      <c r="M208" s="13">
        <f t="shared" si="215"/>
        <v>0</v>
      </c>
      <c r="N208" s="13">
        <f t="shared" si="216"/>
        <v>0</v>
      </c>
      <c r="O208" s="13">
        <f t="shared" si="217"/>
        <v>0</v>
      </c>
      <c r="P208" s="13">
        <f>COUNTIF(I208:N208,1)</f>
        <v>0</v>
      </c>
      <c r="Q208" s="13">
        <f>COUNTIF(I208:N208,6)</f>
        <v>0</v>
      </c>
      <c r="R208" s="13">
        <f>COUNTIF(I208:N208,19)</f>
        <v>0</v>
      </c>
      <c r="S208" s="13">
        <f>COUNTIF(I208:N208,38)</f>
        <v>0</v>
      </c>
      <c r="T208" s="13">
        <f>COUNTIF(I208:N208,40)</f>
        <v>0</v>
      </c>
      <c r="U208" s="13">
        <f t="shared" si="219"/>
        <v>0</v>
      </c>
      <c r="V208" s="13">
        <f>COUNTIF(O208:P208,5)</f>
        <v>0</v>
      </c>
      <c r="W208" s="16">
        <f t="shared" si="209"/>
        <v>0</v>
      </c>
      <c r="X208" s="16">
        <f t="shared" si="210"/>
        <v>0</v>
      </c>
      <c r="Y208" s="11"/>
      <c r="Z208" s="11">
        <v>0</v>
      </c>
    </row>
    <row r="209" spans="1:26" x14ac:dyDescent="0.25">
      <c r="A209" s="109" t="s">
        <v>27</v>
      </c>
      <c r="B209" s="22" t="e">
        <f>$B$6</f>
        <v>#REF!</v>
      </c>
      <c r="C209" s="22" t="e">
        <f>$C$6</f>
        <v>#REF!</v>
      </c>
      <c r="D209" s="22" t="e">
        <f>$D$6</f>
        <v>#REF!</v>
      </c>
      <c r="E209" s="22" t="e">
        <f>$E$6</f>
        <v>#REF!</v>
      </c>
      <c r="F209" s="22" t="e">
        <f>$F$6</f>
        <v>#REF!</v>
      </c>
      <c r="G209" s="22" t="e">
        <f>$G$6</f>
        <v>#REF!</v>
      </c>
      <c r="H209" s="22" t="e">
        <f>$H$6</f>
        <v>#REF!</v>
      </c>
      <c r="I209" s="13">
        <f t="shared" si="211"/>
        <v>0</v>
      </c>
      <c r="J209" s="13">
        <f t="shared" si="212"/>
        <v>0</v>
      </c>
      <c r="K209" s="13">
        <f t="shared" si="213"/>
        <v>0</v>
      </c>
      <c r="L209" s="13">
        <f t="shared" si="214"/>
        <v>0</v>
      </c>
      <c r="M209" s="13">
        <f t="shared" si="215"/>
        <v>0</v>
      </c>
      <c r="N209" s="13">
        <f t="shared" si="216"/>
        <v>0</v>
      </c>
      <c r="O209" s="13">
        <f t="shared" si="217"/>
        <v>0</v>
      </c>
      <c r="P209" s="13">
        <f>COUNTIF(I209:N209,10)</f>
        <v>0</v>
      </c>
      <c r="Q209" s="13">
        <f>COUNTIF(I209:N209,25)</f>
        <v>0</v>
      </c>
      <c r="R209" s="13">
        <f>COUNTIF(I209:N209,26)</f>
        <v>0</v>
      </c>
      <c r="S209" s="13">
        <f>COUNTIF(I209:N209,29)</f>
        <v>0</v>
      </c>
      <c r="T209" s="13">
        <f>COUNTIF(I209:N209,35)</f>
        <v>0</v>
      </c>
      <c r="U209" s="13">
        <f>COUNTIF(N209:O209,6)</f>
        <v>0</v>
      </c>
      <c r="V209" s="13">
        <f>COUNTIF(O209:P209,9)</f>
        <v>0</v>
      </c>
      <c r="W209" s="16">
        <f t="shared" si="209"/>
        <v>0</v>
      </c>
      <c r="X209" s="16">
        <f t="shared" si="210"/>
        <v>0</v>
      </c>
      <c r="Y209" s="11"/>
      <c r="Z209" s="11">
        <v>0</v>
      </c>
    </row>
    <row r="210" spans="1:26" x14ac:dyDescent="0.25">
      <c r="A210" s="109" t="s">
        <v>28</v>
      </c>
      <c r="B210" s="22" t="e">
        <f>$B$7</f>
        <v>#REF!</v>
      </c>
      <c r="C210" s="22" t="e">
        <f>$C$7</f>
        <v>#REF!</v>
      </c>
      <c r="D210" s="22" t="e">
        <f>$D200</f>
        <v>#REF!</v>
      </c>
      <c r="E210" s="22" t="e">
        <f>$E$7</f>
        <v>#REF!</v>
      </c>
      <c r="F210" s="22" t="e">
        <f>$F$7</f>
        <v>#REF!</v>
      </c>
      <c r="G210" s="22" t="e">
        <f>$G$7</f>
        <v>#REF!</v>
      </c>
      <c r="H210" s="22" t="e">
        <f>$H$7</f>
        <v>#REF!</v>
      </c>
      <c r="I210" s="13">
        <f t="shared" si="211"/>
        <v>0</v>
      </c>
      <c r="J210" s="13">
        <f t="shared" si="212"/>
        <v>0</v>
      </c>
      <c r="K210" s="13">
        <f t="shared" si="213"/>
        <v>0</v>
      </c>
      <c r="L210" s="13">
        <f t="shared" si="214"/>
        <v>0</v>
      </c>
      <c r="M210" s="13">
        <f t="shared" si="215"/>
        <v>0</v>
      </c>
      <c r="N210" s="13">
        <f t="shared" si="216"/>
        <v>0</v>
      </c>
      <c r="O210" s="13">
        <f t="shared" si="217"/>
        <v>0</v>
      </c>
      <c r="P210" s="13">
        <f>COUNTIF(I210:N210,8)</f>
        <v>0</v>
      </c>
      <c r="Q210" s="13">
        <f>COUNTIF(I210:N210,33)</f>
        <v>0</v>
      </c>
      <c r="R210" s="13">
        <f>COUNTIF(I210:N210,35)</f>
        <v>0</v>
      </c>
      <c r="S210" s="13">
        <f>COUNTIF(I210:N210,36)</f>
        <v>0</v>
      </c>
      <c r="T210" s="13">
        <f>COUNTIF(I210:N210,37)</f>
        <v>0</v>
      </c>
      <c r="U210" s="13">
        <f>COUNTIF(N210:O210,3)</f>
        <v>0</v>
      </c>
      <c r="V210" s="13">
        <f>COUNTIF(O210:P210,7)</f>
        <v>0</v>
      </c>
      <c r="W210" s="16">
        <f t="shared" si="209"/>
        <v>0</v>
      </c>
      <c r="X210" s="16">
        <f t="shared" si="210"/>
        <v>0</v>
      </c>
      <c r="Y210" s="11"/>
      <c r="Z210" s="11">
        <v>0</v>
      </c>
    </row>
    <row r="211" spans="1:26" x14ac:dyDescent="0.25">
      <c r="A211" s="109" t="s">
        <v>29</v>
      </c>
      <c r="B211" s="22" t="e">
        <f>$B$8</f>
        <v>#REF!</v>
      </c>
      <c r="C211" s="22" t="e">
        <f>$C$8</f>
        <v>#REF!</v>
      </c>
      <c r="D211" s="22" t="e">
        <f>$D$8</f>
        <v>#REF!</v>
      </c>
      <c r="E211" s="22" t="e">
        <f>$E$8</f>
        <v>#REF!</v>
      </c>
      <c r="F211" s="22" t="e">
        <f>$F$8</f>
        <v>#REF!</v>
      </c>
      <c r="G211" s="22" t="e">
        <f>$G$8</f>
        <v>#REF!</v>
      </c>
      <c r="H211" s="22" t="e">
        <f>$H$8</f>
        <v>#REF!</v>
      </c>
      <c r="I211" s="13">
        <v>0</v>
      </c>
      <c r="J211" s="13">
        <v>0</v>
      </c>
      <c r="K211" s="13">
        <v>0</v>
      </c>
      <c r="L211" s="13">
        <v>0</v>
      </c>
      <c r="M211" s="13">
        <v>0</v>
      </c>
      <c r="N211" s="13">
        <v>0</v>
      </c>
      <c r="O211" s="13">
        <v>0</v>
      </c>
      <c r="P211" s="13">
        <v>0</v>
      </c>
      <c r="Q211" s="13">
        <v>0</v>
      </c>
      <c r="R211" s="13">
        <v>0</v>
      </c>
      <c r="S211" s="13">
        <v>0</v>
      </c>
      <c r="T211" s="13">
        <v>0</v>
      </c>
      <c r="U211" s="13">
        <v>0</v>
      </c>
      <c r="V211" s="13">
        <v>0</v>
      </c>
      <c r="W211" s="16">
        <f t="shared" si="209"/>
        <v>0</v>
      </c>
      <c r="X211" s="16">
        <f t="shared" si="210"/>
        <v>0</v>
      </c>
      <c r="Y211" s="11"/>
      <c r="Z211" s="11">
        <v>0</v>
      </c>
    </row>
    <row r="212" spans="1:26" ht="15.75" thickBot="1" x14ac:dyDescent="0.3">
      <c r="A212" s="109" t="s">
        <v>30</v>
      </c>
      <c r="B212" s="22" t="e">
        <f>$B$9</f>
        <v>#REF!</v>
      </c>
      <c r="C212" s="22" t="e">
        <f>$C$9</f>
        <v>#REF!</v>
      </c>
      <c r="D212" s="22" t="e">
        <f>$D$9</f>
        <v>#REF!</v>
      </c>
      <c r="E212" s="22" t="e">
        <f>$E$9</f>
        <v>#REF!</v>
      </c>
      <c r="F212" s="22" t="e">
        <f>$F$9</f>
        <v>#REF!</v>
      </c>
      <c r="G212" s="22" t="e">
        <f>$G$9</f>
        <v>#REF!</v>
      </c>
      <c r="H212" s="22" t="e">
        <f>$H$9</f>
        <v>#REF!</v>
      </c>
      <c r="I212" s="13">
        <v>0</v>
      </c>
      <c r="J212" s="13">
        <v>0</v>
      </c>
      <c r="K212" s="13">
        <v>0</v>
      </c>
      <c r="L212" s="13">
        <v>0</v>
      </c>
      <c r="M212" s="13">
        <v>0</v>
      </c>
      <c r="N212" s="13">
        <v>0</v>
      </c>
      <c r="O212" s="13">
        <v>0</v>
      </c>
      <c r="P212" s="13">
        <v>0</v>
      </c>
      <c r="Q212" s="13">
        <v>0</v>
      </c>
      <c r="R212" s="13">
        <v>0</v>
      </c>
      <c r="S212" s="13">
        <v>0</v>
      </c>
      <c r="T212" s="13">
        <v>0</v>
      </c>
      <c r="U212" s="13">
        <v>0</v>
      </c>
      <c r="V212" s="13">
        <v>0</v>
      </c>
      <c r="W212" s="16">
        <f t="shared" si="209"/>
        <v>0</v>
      </c>
      <c r="X212" s="16">
        <f t="shared" si="210"/>
        <v>0</v>
      </c>
      <c r="Y212" s="11"/>
      <c r="Z212" s="11">
        <v>0</v>
      </c>
    </row>
    <row r="213" spans="1:26" ht="15.75" thickBot="1" x14ac:dyDescent="0.3">
      <c r="A213" s="108">
        <v>44337</v>
      </c>
      <c r="B213" s="361" t="s">
        <v>0</v>
      </c>
      <c r="C213" s="340"/>
      <c r="D213" s="340"/>
      <c r="E213" s="340"/>
      <c r="F213" s="340"/>
      <c r="G213" s="340"/>
      <c r="H213" s="346"/>
      <c r="I213" s="361" t="s">
        <v>1</v>
      </c>
      <c r="J213" s="340"/>
      <c r="K213" s="340"/>
      <c r="L213" s="340"/>
      <c r="M213" s="340"/>
      <c r="N213" s="340"/>
      <c r="O213" s="340"/>
      <c r="P213" s="361" t="s">
        <v>2</v>
      </c>
      <c r="Q213" s="340"/>
      <c r="R213" s="340"/>
      <c r="S213" s="340"/>
      <c r="T213" s="340"/>
      <c r="U213" s="340"/>
      <c r="V213" s="340"/>
      <c r="W213" s="1" t="s">
        <v>9</v>
      </c>
      <c r="X213" s="2" t="s">
        <v>3</v>
      </c>
      <c r="Y213" s="11"/>
      <c r="Z213" s="11" t="s">
        <v>5</v>
      </c>
    </row>
    <row r="214" spans="1:26" x14ac:dyDescent="0.25">
      <c r="A214" s="109" t="s">
        <v>23</v>
      </c>
      <c r="B214" s="22" t="e">
        <f>$B$2</f>
        <v>#REF!</v>
      </c>
      <c r="C214" s="22" t="e">
        <f>$C$2</f>
        <v>#REF!</v>
      </c>
      <c r="D214" s="22" t="e">
        <f>$D$2</f>
        <v>#REF!</v>
      </c>
      <c r="E214" s="22" t="e">
        <f>$E$2</f>
        <v>#REF!</v>
      </c>
      <c r="F214" s="22" t="e">
        <f>$F$2</f>
        <v>#REF!</v>
      </c>
      <c r="G214" s="22">
        <f>$G204</f>
        <v>0</v>
      </c>
      <c r="H214" s="22" t="e">
        <f>$H$2</f>
        <v>#REF!</v>
      </c>
      <c r="I214" s="19"/>
      <c r="J214" s="19"/>
      <c r="K214" s="19"/>
      <c r="L214" s="19"/>
      <c r="M214" s="19"/>
      <c r="N214" s="19"/>
      <c r="O214" s="19"/>
      <c r="P214" s="13">
        <f>COUNTIF(I214:N214,3)</f>
        <v>0</v>
      </c>
      <c r="Q214" s="13">
        <f>COUNTIF(I214:N214,6)</f>
        <v>0</v>
      </c>
      <c r="R214" s="13">
        <f>COUNTIF(I214:N214,15)</f>
        <v>0</v>
      </c>
      <c r="S214" s="13">
        <f>COUNTIF(I214:N214,20)</f>
        <v>0</v>
      </c>
      <c r="T214" s="13">
        <f>COUNTIF(I214:N214,22)</f>
        <v>0</v>
      </c>
      <c r="U214" s="13">
        <f>COUNTIF(N214:O214,4)</f>
        <v>0</v>
      </c>
      <c r="V214" s="13">
        <f>COUNTIF(O214:P214,8)</f>
        <v>0</v>
      </c>
      <c r="W214" s="16">
        <f>SUMIF(P214:T214,1)</f>
        <v>0</v>
      </c>
      <c r="X214" s="16">
        <f>SUMIF(U214:V214,1)</f>
        <v>0</v>
      </c>
      <c r="Y214" s="11"/>
      <c r="Z214" s="11">
        <v>0</v>
      </c>
    </row>
    <row r="215" spans="1:26" x14ac:dyDescent="0.25">
      <c r="A215" s="109" t="s">
        <v>24</v>
      </c>
      <c r="B215" s="22" t="e">
        <f>$B$3</f>
        <v>#REF!</v>
      </c>
      <c r="C215" s="22" t="e">
        <f>$C$3</f>
        <v>#REF!</v>
      </c>
      <c r="D215" s="22" t="e">
        <f>$D205</f>
        <v>#REF!</v>
      </c>
      <c r="E215" s="22" t="e">
        <f>$E$3</f>
        <v>#REF!</v>
      </c>
      <c r="F215" s="22" t="e">
        <f>$F$3</f>
        <v>#REF!</v>
      </c>
      <c r="G215" s="22" t="e">
        <f>$G$3</f>
        <v>#REF!</v>
      </c>
      <c r="H215" s="22" t="e">
        <f>$H$3</f>
        <v>#REF!</v>
      </c>
      <c r="I215" s="13">
        <f>$I$214</f>
        <v>0</v>
      </c>
      <c r="J215" s="13">
        <f>$J$214</f>
        <v>0</v>
      </c>
      <c r="K215" s="13">
        <f>$K$214</f>
        <v>0</v>
      </c>
      <c r="L215" s="13">
        <f>$L$214</f>
        <v>0</v>
      </c>
      <c r="M215" s="13">
        <f>$M$214</f>
        <v>0</v>
      </c>
      <c r="N215" s="13">
        <f>$N$214</f>
        <v>0</v>
      </c>
      <c r="O215" s="13">
        <f>$O$214</f>
        <v>0</v>
      </c>
      <c r="P215" s="13">
        <f>COUNTIF(I215:N215,15)</f>
        <v>0</v>
      </c>
      <c r="Q215" s="13">
        <f>COUNTIF(I215:N215,17)</f>
        <v>0</v>
      </c>
      <c r="R215" s="13">
        <f>COUNTIF(I215:N215,27)</f>
        <v>0</v>
      </c>
      <c r="S215" s="13">
        <f>COUNTIF(I215:N215,33)</f>
        <v>0</v>
      </c>
      <c r="T215" s="13">
        <f>COUNTIF(I215:N215,50)</f>
        <v>0</v>
      </c>
      <c r="U215" s="13">
        <f>COUNTIF(N215:O215,1)</f>
        <v>0</v>
      </c>
      <c r="V215" s="13">
        <f>COUNTIF(O215:P215,2)</f>
        <v>0</v>
      </c>
      <c r="W215" s="16">
        <f t="shared" ref="W215:W221" si="220">SUMIF(P215:T215,1)</f>
        <v>0</v>
      </c>
      <c r="X215" s="16">
        <f t="shared" ref="X215:X221" si="221">SUMIF(U215:V215,1)</f>
        <v>0</v>
      </c>
      <c r="Y215" s="11"/>
      <c r="Z215" s="11">
        <v>0</v>
      </c>
    </row>
    <row r="216" spans="1:26" x14ac:dyDescent="0.25">
      <c r="A216" s="109" t="s">
        <v>25</v>
      </c>
      <c r="B216" s="22" t="e">
        <f>$B$4</f>
        <v>#REF!</v>
      </c>
      <c r="C216" s="22" t="e">
        <f>$C$4</f>
        <v>#REF!</v>
      </c>
      <c r="D216" s="22" t="e">
        <f>$D206</f>
        <v>#REF!</v>
      </c>
      <c r="E216" s="22" t="e">
        <f>$E$4</f>
        <v>#REF!</v>
      </c>
      <c r="F216" s="22" t="e">
        <f>$F$4</f>
        <v>#REF!</v>
      </c>
      <c r="G216" s="22" t="e">
        <f>$G$4</f>
        <v>#REF!</v>
      </c>
      <c r="H216" s="22" t="e">
        <f>$H$4</f>
        <v>#REF!</v>
      </c>
      <c r="I216" s="13">
        <f t="shared" ref="I216:I219" si="222">$I$214</f>
        <v>0</v>
      </c>
      <c r="J216" s="13">
        <f t="shared" ref="J216:J219" si="223">$J$214</f>
        <v>0</v>
      </c>
      <c r="K216" s="13">
        <f t="shared" ref="K216:K219" si="224">$K$214</f>
        <v>0</v>
      </c>
      <c r="L216" s="13">
        <f t="shared" ref="L216:L219" si="225">$L$214</f>
        <v>0</v>
      </c>
      <c r="M216" s="13">
        <f t="shared" ref="M216:M219" si="226">$M$214</f>
        <v>0</v>
      </c>
      <c r="N216" s="13">
        <f t="shared" ref="N216:N219" si="227">$N$214</f>
        <v>0</v>
      </c>
      <c r="O216" s="13">
        <f t="shared" ref="O216:O219" si="228">$O$214</f>
        <v>0</v>
      </c>
      <c r="P216" s="13">
        <f>COUNTIF(I216:N216,7)</f>
        <v>0</v>
      </c>
      <c r="Q216" s="13">
        <f t="shared" ref="Q216" si="229">COUNTIF(I216:N216,8)</f>
        <v>0</v>
      </c>
      <c r="R216" s="13">
        <f>COUNTIF(I216:N216,28)</f>
        <v>0</v>
      </c>
      <c r="S216" s="13">
        <f>COUNTIF(I216:N216,34)</f>
        <v>0</v>
      </c>
      <c r="T216" s="13">
        <f>COUNTIF(I216:N216,39)</f>
        <v>0</v>
      </c>
      <c r="U216" s="13">
        <f t="shared" ref="U216:U217" si="230">COUNTIF(N216:O216,4)</f>
        <v>0</v>
      </c>
      <c r="V216" s="13">
        <f>COUNTIF(O216:P216,10)</f>
        <v>0</v>
      </c>
      <c r="W216" s="16">
        <f t="shared" si="220"/>
        <v>0</v>
      </c>
      <c r="X216" s="16">
        <f t="shared" si="221"/>
        <v>0</v>
      </c>
      <c r="Y216" s="11"/>
      <c r="Z216" s="11">
        <v>0</v>
      </c>
    </row>
    <row r="217" spans="1:26" x14ac:dyDescent="0.25">
      <c r="A217" s="109" t="s">
        <v>26</v>
      </c>
      <c r="B217" s="22" t="e">
        <f>$B$5</f>
        <v>#REF!</v>
      </c>
      <c r="C217" s="22" t="e">
        <f>$C$5</f>
        <v>#REF!</v>
      </c>
      <c r="D217" s="22" t="e">
        <f>$D$5</f>
        <v>#REF!</v>
      </c>
      <c r="E217" s="22" t="e">
        <f>$E207</f>
        <v>#REF!</v>
      </c>
      <c r="F217" s="22" t="e">
        <f>$F$5</f>
        <v>#REF!</v>
      </c>
      <c r="G217" s="22" t="e">
        <f>$G$5</f>
        <v>#REF!</v>
      </c>
      <c r="H217" s="22" t="e">
        <f>$H$5</f>
        <v>#REF!</v>
      </c>
      <c r="I217" s="13">
        <f t="shared" si="222"/>
        <v>0</v>
      </c>
      <c r="J217" s="13">
        <f t="shared" si="223"/>
        <v>0</v>
      </c>
      <c r="K217" s="13">
        <f t="shared" si="224"/>
        <v>0</v>
      </c>
      <c r="L217" s="13">
        <f t="shared" si="225"/>
        <v>0</v>
      </c>
      <c r="M217" s="13">
        <f t="shared" si="226"/>
        <v>0</v>
      </c>
      <c r="N217" s="13">
        <f t="shared" si="227"/>
        <v>0</v>
      </c>
      <c r="O217" s="13">
        <f t="shared" si="228"/>
        <v>0</v>
      </c>
      <c r="P217" s="13">
        <f>COUNTIF(I217:N217,1)</f>
        <v>0</v>
      </c>
      <c r="Q217" s="13">
        <f>COUNTIF(I217:N217,6)</f>
        <v>0</v>
      </c>
      <c r="R217" s="13">
        <f>COUNTIF(I217:N217,19)</f>
        <v>0</v>
      </c>
      <c r="S217" s="13">
        <f>COUNTIF(I217:N217,38)</f>
        <v>0</v>
      </c>
      <c r="T217" s="13">
        <f>COUNTIF(I217:N217,40)</f>
        <v>0</v>
      </c>
      <c r="U217" s="13">
        <f t="shared" si="230"/>
        <v>0</v>
      </c>
      <c r="V217" s="13">
        <f>COUNTIF(O217:P217,5)</f>
        <v>0</v>
      </c>
      <c r="W217" s="16">
        <f t="shared" si="220"/>
        <v>0</v>
      </c>
      <c r="X217" s="16">
        <f t="shared" si="221"/>
        <v>0</v>
      </c>
      <c r="Y217" s="11"/>
      <c r="Z217" s="11">
        <v>0</v>
      </c>
    </row>
    <row r="218" spans="1:26" x14ac:dyDescent="0.25">
      <c r="A218" s="109" t="s">
        <v>27</v>
      </c>
      <c r="B218" s="22" t="e">
        <f>$B$6</f>
        <v>#REF!</v>
      </c>
      <c r="C218" s="22" t="e">
        <f>$C$6</f>
        <v>#REF!</v>
      </c>
      <c r="D218" s="22" t="e">
        <f>$D$6</f>
        <v>#REF!</v>
      </c>
      <c r="E218" s="22" t="e">
        <f>$E$6</f>
        <v>#REF!</v>
      </c>
      <c r="F218" s="22" t="e">
        <f>$F$6</f>
        <v>#REF!</v>
      </c>
      <c r="G218" s="22" t="e">
        <f>$G$6</f>
        <v>#REF!</v>
      </c>
      <c r="H218" s="22" t="e">
        <f>$H$6</f>
        <v>#REF!</v>
      </c>
      <c r="I218" s="13">
        <f t="shared" si="222"/>
        <v>0</v>
      </c>
      <c r="J218" s="13">
        <f t="shared" si="223"/>
        <v>0</v>
      </c>
      <c r="K218" s="13">
        <f t="shared" si="224"/>
        <v>0</v>
      </c>
      <c r="L218" s="13">
        <f t="shared" si="225"/>
        <v>0</v>
      </c>
      <c r="M218" s="13">
        <f t="shared" si="226"/>
        <v>0</v>
      </c>
      <c r="N218" s="13">
        <f t="shared" si="227"/>
        <v>0</v>
      </c>
      <c r="O218" s="13">
        <f t="shared" si="228"/>
        <v>0</v>
      </c>
      <c r="P218" s="13">
        <f>COUNTIF(I218:N218,10)</f>
        <v>0</v>
      </c>
      <c r="Q218" s="13">
        <f>COUNTIF(I218:N218,25)</f>
        <v>0</v>
      </c>
      <c r="R218" s="13">
        <f>COUNTIF(I218:N218,26)</f>
        <v>0</v>
      </c>
      <c r="S218" s="13">
        <f>COUNTIF(I218:N218,29)</f>
        <v>0</v>
      </c>
      <c r="T218" s="13">
        <f>COUNTIF(I218:N218,35)</f>
        <v>0</v>
      </c>
      <c r="U218" s="13">
        <f>COUNTIF(N218:O218,6)</f>
        <v>0</v>
      </c>
      <c r="V218" s="13">
        <f>COUNTIF(O218:P218,9)</f>
        <v>0</v>
      </c>
      <c r="W218" s="16">
        <f t="shared" si="220"/>
        <v>0</v>
      </c>
      <c r="X218" s="16">
        <f t="shared" si="221"/>
        <v>0</v>
      </c>
      <c r="Y218" s="11"/>
      <c r="Z218" s="11">
        <v>0</v>
      </c>
    </row>
    <row r="219" spans="1:26" x14ac:dyDescent="0.25">
      <c r="A219" s="109" t="s">
        <v>28</v>
      </c>
      <c r="B219" s="22" t="e">
        <f>$B$7</f>
        <v>#REF!</v>
      </c>
      <c r="C219" s="22" t="e">
        <f>$C$7</f>
        <v>#REF!</v>
      </c>
      <c r="D219" s="22" t="e">
        <f>$D209</f>
        <v>#REF!</v>
      </c>
      <c r="E219" s="22" t="e">
        <f>$E$7</f>
        <v>#REF!</v>
      </c>
      <c r="F219" s="22" t="e">
        <f>$F$7</f>
        <v>#REF!</v>
      </c>
      <c r="G219" s="22" t="e">
        <f>$G$7</f>
        <v>#REF!</v>
      </c>
      <c r="H219" s="22" t="e">
        <f>$H$7</f>
        <v>#REF!</v>
      </c>
      <c r="I219" s="13">
        <f t="shared" si="222"/>
        <v>0</v>
      </c>
      <c r="J219" s="13">
        <f t="shared" si="223"/>
        <v>0</v>
      </c>
      <c r="K219" s="13">
        <f t="shared" si="224"/>
        <v>0</v>
      </c>
      <c r="L219" s="13">
        <f t="shared" si="225"/>
        <v>0</v>
      </c>
      <c r="M219" s="13">
        <f t="shared" si="226"/>
        <v>0</v>
      </c>
      <c r="N219" s="13">
        <f t="shared" si="227"/>
        <v>0</v>
      </c>
      <c r="O219" s="13">
        <f t="shared" si="228"/>
        <v>0</v>
      </c>
      <c r="P219" s="13">
        <f>COUNTIF(I219:N219,8)</f>
        <v>0</v>
      </c>
      <c r="Q219" s="13">
        <f>COUNTIF(I219:N219,33)</f>
        <v>0</v>
      </c>
      <c r="R219" s="13">
        <f>COUNTIF(I219:N219,35)</f>
        <v>0</v>
      </c>
      <c r="S219" s="13">
        <f>COUNTIF(I219:N219,36)</f>
        <v>0</v>
      </c>
      <c r="T219" s="13">
        <f>COUNTIF(I219:N219,37)</f>
        <v>0</v>
      </c>
      <c r="U219" s="13">
        <f>COUNTIF(N219:O219,3)</f>
        <v>0</v>
      </c>
      <c r="V219" s="13">
        <f>COUNTIF(O219:P219,7)</f>
        <v>0</v>
      </c>
      <c r="W219" s="16">
        <f t="shared" si="220"/>
        <v>0</v>
      </c>
      <c r="X219" s="16">
        <f t="shared" si="221"/>
        <v>0</v>
      </c>
      <c r="Y219" s="11"/>
      <c r="Z219" s="11">
        <v>0</v>
      </c>
    </row>
    <row r="220" spans="1:26" x14ac:dyDescent="0.25">
      <c r="A220" s="109" t="s">
        <v>29</v>
      </c>
      <c r="B220" s="22" t="e">
        <f>$B$8</f>
        <v>#REF!</v>
      </c>
      <c r="C220" s="22" t="e">
        <f>$C$8</f>
        <v>#REF!</v>
      </c>
      <c r="D220" s="22" t="e">
        <f>$D$8</f>
        <v>#REF!</v>
      </c>
      <c r="E220" s="22" t="e">
        <f>$E$8</f>
        <v>#REF!</v>
      </c>
      <c r="F220" s="22" t="e">
        <f>$F$8</f>
        <v>#REF!</v>
      </c>
      <c r="G220" s="22" t="e">
        <f>$G$8</f>
        <v>#REF!</v>
      </c>
      <c r="H220" s="22" t="e">
        <f>$H$8</f>
        <v>#REF!</v>
      </c>
      <c r="I220" s="13">
        <v>0</v>
      </c>
      <c r="J220" s="13">
        <v>0</v>
      </c>
      <c r="K220" s="13">
        <v>0</v>
      </c>
      <c r="L220" s="13">
        <v>0</v>
      </c>
      <c r="M220" s="13">
        <v>0</v>
      </c>
      <c r="N220" s="13">
        <v>0</v>
      </c>
      <c r="O220" s="13">
        <v>0</v>
      </c>
      <c r="P220" s="13">
        <v>0</v>
      </c>
      <c r="Q220" s="13">
        <v>0</v>
      </c>
      <c r="R220" s="13">
        <v>0</v>
      </c>
      <c r="S220" s="13">
        <v>0</v>
      </c>
      <c r="T220" s="13">
        <v>0</v>
      </c>
      <c r="U220" s="13">
        <v>0</v>
      </c>
      <c r="V220" s="13">
        <v>0</v>
      </c>
      <c r="W220" s="16">
        <f t="shared" si="220"/>
        <v>0</v>
      </c>
      <c r="X220" s="16">
        <f t="shared" si="221"/>
        <v>0</v>
      </c>
      <c r="Y220" s="11"/>
      <c r="Z220" s="11">
        <v>0</v>
      </c>
    </row>
    <row r="221" spans="1:26" ht="15.75" thickBot="1" x14ac:dyDescent="0.3">
      <c r="A221" s="109" t="s">
        <v>30</v>
      </c>
      <c r="B221" s="22" t="e">
        <f>$B$9</f>
        <v>#REF!</v>
      </c>
      <c r="C221" s="22" t="e">
        <f>$C$9</f>
        <v>#REF!</v>
      </c>
      <c r="D221" s="22" t="e">
        <f>$D$9</f>
        <v>#REF!</v>
      </c>
      <c r="E221" s="22" t="e">
        <f>$E$9</f>
        <v>#REF!</v>
      </c>
      <c r="F221" s="22" t="e">
        <f>$F$9</f>
        <v>#REF!</v>
      </c>
      <c r="G221" s="22" t="e">
        <f>$G$9</f>
        <v>#REF!</v>
      </c>
      <c r="H221" s="22" t="e">
        <f>$H$9</f>
        <v>#REF!</v>
      </c>
      <c r="I221" s="13">
        <v>0</v>
      </c>
      <c r="J221" s="13">
        <v>0</v>
      </c>
      <c r="K221" s="13">
        <v>0</v>
      </c>
      <c r="L221" s="13">
        <v>0</v>
      </c>
      <c r="M221" s="13">
        <v>0</v>
      </c>
      <c r="N221" s="13">
        <v>0</v>
      </c>
      <c r="O221" s="13">
        <v>0</v>
      </c>
      <c r="P221" s="13">
        <v>0</v>
      </c>
      <c r="Q221" s="13">
        <v>0</v>
      </c>
      <c r="R221" s="13">
        <v>0</v>
      </c>
      <c r="S221" s="13">
        <v>0</v>
      </c>
      <c r="T221" s="13">
        <v>0</v>
      </c>
      <c r="U221" s="13">
        <v>0</v>
      </c>
      <c r="V221" s="13">
        <v>0</v>
      </c>
      <c r="W221" s="16">
        <f t="shared" si="220"/>
        <v>0</v>
      </c>
      <c r="X221" s="16">
        <f t="shared" si="221"/>
        <v>0</v>
      </c>
      <c r="Y221" s="11"/>
      <c r="Z221" s="11">
        <v>0</v>
      </c>
    </row>
    <row r="222" spans="1:26" ht="15.75" thickBot="1" x14ac:dyDescent="0.3">
      <c r="A222" s="108">
        <v>44344</v>
      </c>
      <c r="B222" s="361" t="s">
        <v>0</v>
      </c>
      <c r="C222" s="340"/>
      <c r="D222" s="340"/>
      <c r="E222" s="340"/>
      <c r="F222" s="340"/>
      <c r="G222" s="340"/>
      <c r="H222" s="346"/>
      <c r="I222" s="361" t="s">
        <v>1</v>
      </c>
      <c r="J222" s="340"/>
      <c r="K222" s="340"/>
      <c r="L222" s="340"/>
      <c r="M222" s="340"/>
      <c r="N222" s="340"/>
      <c r="O222" s="340"/>
      <c r="P222" s="361" t="s">
        <v>2</v>
      </c>
      <c r="Q222" s="340"/>
      <c r="R222" s="340"/>
      <c r="S222" s="340"/>
      <c r="T222" s="340"/>
      <c r="U222" s="340"/>
      <c r="V222" s="340"/>
      <c r="W222" s="1" t="s">
        <v>9</v>
      </c>
      <c r="X222" s="2" t="s">
        <v>3</v>
      </c>
      <c r="Y222" s="11"/>
      <c r="Z222" s="11" t="s">
        <v>5</v>
      </c>
    </row>
    <row r="223" spans="1:26" x14ac:dyDescent="0.25">
      <c r="A223" s="109" t="s">
        <v>23</v>
      </c>
      <c r="B223" s="22" t="e">
        <f>$B$2</f>
        <v>#REF!</v>
      </c>
      <c r="C223" s="22" t="e">
        <f>$C$2</f>
        <v>#REF!</v>
      </c>
      <c r="D223" s="22" t="e">
        <f>$D$2</f>
        <v>#REF!</v>
      </c>
      <c r="E223" s="22" t="e">
        <f>$E$2</f>
        <v>#REF!</v>
      </c>
      <c r="F223" s="22" t="e">
        <f>$F$2</f>
        <v>#REF!</v>
      </c>
      <c r="G223" s="22" t="e">
        <f>$G$2</f>
        <v>#REF!</v>
      </c>
      <c r="H223" s="22" t="e">
        <f>$H$2</f>
        <v>#REF!</v>
      </c>
      <c r="I223" s="19"/>
      <c r="J223" s="19"/>
      <c r="K223" s="19"/>
      <c r="L223" s="19"/>
      <c r="M223" s="19"/>
      <c r="N223" s="19"/>
      <c r="O223" s="19"/>
      <c r="P223" s="13">
        <f>COUNTIF(I223:N223,3)</f>
        <v>0</v>
      </c>
      <c r="Q223" s="13">
        <f>COUNTIF(I223:N223,6)</f>
        <v>0</v>
      </c>
      <c r="R223" s="13">
        <f>COUNTIF(I223:N223,15)</f>
        <v>0</v>
      </c>
      <c r="S223" s="13">
        <f>COUNTIF(I223:N223,20)</f>
        <v>0</v>
      </c>
      <c r="T223" s="13">
        <f>COUNTIF(I223:N223,22)</f>
        <v>0</v>
      </c>
      <c r="U223" s="13">
        <f>COUNTIF(N223:O223,4)</f>
        <v>0</v>
      </c>
      <c r="V223" s="13">
        <f>COUNTIF(O223:P223,8)</f>
        <v>0</v>
      </c>
      <c r="W223" s="16">
        <f>SUMIF(P223:T223,1)</f>
        <v>0</v>
      </c>
      <c r="X223" s="16">
        <f>SUMIF(U223:V223,1)</f>
        <v>0</v>
      </c>
      <c r="Y223" s="11"/>
      <c r="Z223" s="11">
        <v>0</v>
      </c>
    </row>
    <row r="224" spans="1:26" x14ac:dyDescent="0.25">
      <c r="A224" s="109" t="s">
        <v>24</v>
      </c>
      <c r="B224" s="22" t="e">
        <f>$B$3</f>
        <v>#REF!</v>
      </c>
      <c r="C224" s="22" t="e">
        <f>$C$3</f>
        <v>#REF!</v>
      </c>
      <c r="D224" s="22" t="e">
        <f>$D214</f>
        <v>#REF!</v>
      </c>
      <c r="E224" s="22" t="e">
        <f>$E$3</f>
        <v>#REF!</v>
      </c>
      <c r="F224" s="22" t="e">
        <f>$F$3</f>
        <v>#REF!</v>
      </c>
      <c r="G224" s="22" t="e">
        <f>$G$3</f>
        <v>#REF!</v>
      </c>
      <c r="H224" s="22" t="e">
        <f>$H$3</f>
        <v>#REF!</v>
      </c>
      <c r="I224" s="13">
        <f>$I$223</f>
        <v>0</v>
      </c>
      <c r="J224" s="13">
        <f>$J$223</f>
        <v>0</v>
      </c>
      <c r="K224" s="13">
        <f>$K$223</f>
        <v>0</v>
      </c>
      <c r="L224" s="13">
        <f>$L$223</f>
        <v>0</v>
      </c>
      <c r="M224" s="13">
        <f>$M$223</f>
        <v>0</v>
      </c>
      <c r="N224" s="13">
        <f>$N$223</f>
        <v>0</v>
      </c>
      <c r="O224" s="13">
        <f>$O$223</f>
        <v>0</v>
      </c>
      <c r="P224" s="13">
        <f>COUNTIF(I224:N224,15)</f>
        <v>0</v>
      </c>
      <c r="Q224" s="13">
        <f>COUNTIF(I224:N224,17)</f>
        <v>0</v>
      </c>
      <c r="R224" s="13">
        <f>COUNTIF(I224:N224,27)</f>
        <v>0</v>
      </c>
      <c r="S224" s="13">
        <f>COUNTIF(I224:N224,33)</f>
        <v>0</v>
      </c>
      <c r="T224" s="13">
        <f>COUNTIF(I224:N224,50)</f>
        <v>0</v>
      </c>
      <c r="U224" s="13">
        <f>COUNTIF(N224:O224,1)</f>
        <v>0</v>
      </c>
      <c r="V224" s="13">
        <f>COUNTIF(O224:P224,2)</f>
        <v>0</v>
      </c>
      <c r="W224" s="16">
        <f t="shared" ref="W224:W230" si="231">SUMIF(P224:T224,1)</f>
        <v>0</v>
      </c>
      <c r="X224" s="16">
        <f t="shared" ref="X224:X230" si="232">SUMIF(U224:V224,1)</f>
        <v>0</v>
      </c>
      <c r="Y224" s="11"/>
      <c r="Z224" s="11">
        <v>0</v>
      </c>
    </row>
    <row r="225" spans="1:26" x14ac:dyDescent="0.25">
      <c r="A225" s="109" t="s">
        <v>25</v>
      </c>
      <c r="B225" s="22" t="e">
        <f>$B$4</f>
        <v>#REF!</v>
      </c>
      <c r="C225" s="22" t="e">
        <f>$C$4</f>
        <v>#REF!</v>
      </c>
      <c r="D225" s="22" t="e">
        <f>$D215</f>
        <v>#REF!</v>
      </c>
      <c r="E225" s="22" t="e">
        <f>$E$4</f>
        <v>#REF!</v>
      </c>
      <c r="F225" s="22" t="e">
        <f>$F$4</f>
        <v>#REF!</v>
      </c>
      <c r="G225" s="22" t="e">
        <f>$G$4</f>
        <v>#REF!</v>
      </c>
      <c r="H225" s="22" t="e">
        <f>$H$4</f>
        <v>#REF!</v>
      </c>
      <c r="I225" s="13">
        <f t="shared" ref="I225:I228" si="233">$I$223</f>
        <v>0</v>
      </c>
      <c r="J225" s="13">
        <f t="shared" ref="J225:J228" si="234">$J$223</f>
        <v>0</v>
      </c>
      <c r="K225" s="13">
        <f t="shared" ref="K225:K228" si="235">$K$223</f>
        <v>0</v>
      </c>
      <c r="L225" s="13">
        <f t="shared" ref="L225:L228" si="236">$L$223</f>
        <v>0</v>
      </c>
      <c r="M225" s="13">
        <f t="shared" ref="M225:M228" si="237">$M$223</f>
        <v>0</v>
      </c>
      <c r="N225" s="13">
        <f t="shared" ref="N225:N228" si="238">$N$223</f>
        <v>0</v>
      </c>
      <c r="O225" s="13">
        <f t="shared" ref="O225:O228" si="239">$O$223</f>
        <v>0</v>
      </c>
      <c r="P225" s="13">
        <f>COUNTIF(I225:N225,7)</f>
        <v>0</v>
      </c>
      <c r="Q225" s="13">
        <f t="shared" ref="Q225" si="240">COUNTIF(I225:N225,8)</f>
        <v>0</v>
      </c>
      <c r="R225" s="13">
        <f>COUNTIF(I225:N225,28)</f>
        <v>0</v>
      </c>
      <c r="S225" s="13">
        <f>COUNTIF(I225:N225,34)</f>
        <v>0</v>
      </c>
      <c r="T225" s="13">
        <f>COUNTIF(I225:N225,39)</f>
        <v>0</v>
      </c>
      <c r="U225" s="13">
        <f t="shared" ref="U225:U226" si="241">COUNTIF(N225:O225,4)</f>
        <v>0</v>
      </c>
      <c r="V225" s="13">
        <f>COUNTIF(O225:P225,10)</f>
        <v>0</v>
      </c>
      <c r="W225" s="16">
        <f t="shared" si="231"/>
        <v>0</v>
      </c>
      <c r="X225" s="16">
        <f t="shared" si="232"/>
        <v>0</v>
      </c>
      <c r="Y225" s="11"/>
      <c r="Z225" s="11">
        <v>0</v>
      </c>
    </row>
    <row r="226" spans="1:26" x14ac:dyDescent="0.25">
      <c r="A226" s="109" t="s">
        <v>26</v>
      </c>
      <c r="B226" s="22" t="e">
        <f>$B$5</f>
        <v>#REF!</v>
      </c>
      <c r="C226" s="22" t="e">
        <f>$C$5</f>
        <v>#REF!</v>
      </c>
      <c r="D226" s="22" t="e">
        <f>$D$5</f>
        <v>#REF!</v>
      </c>
      <c r="E226" s="22" t="e">
        <f>$E216</f>
        <v>#REF!</v>
      </c>
      <c r="F226" s="22" t="e">
        <f>$F$5</f>
        <v>#REF!</v>
      </c>
      <c r="G226" s="22" t="e">
        <f>$G$5</f>
        <v>#REF!</v>
      </c>
      <c r="H226" s="22" t="e">
        <f>$H$5</f>
        <v>#REF!</v>
      </c>
      <c r="I226" s="13">
        <f t="shared" si="233"/>
        <v>0</v>
      </c>
      <c r="J226" s="13">
        <f t="shared" si="234"/>
        <v>0</v>
      </c>
      <c r="K226" s="13">
        <f t="shared" si="235"/>
        <v>0</v>
      </c>
      <c r="L226" s="13">
        <f t="shared" si="236"/>
        <v>0</v>
      </c>
      <c r="M226" s="13">
        <f t="shared" si="237"/>
        <v>0</v>
      </c>
      <c r="N226" s="13">
        <f t="shared" si="238"/>
        <v>0</v>
      </c>
      <c r="O226" s="13">
        <f t="shared" si="239"/>
        <v>0</v>
      </c>
      <c r="P226" s="13">
        <f>COUNTIF(I226:N226,1)</f>
        <v>0</v>
      </c>
      <c r="Q226" s="13">
        <f>COUNTIF(I226:N226,6)</f>
        <v>0</v>
      </c>
      <c r="R226" s="13">
        <f>COUNTIF(I226:N226,19)</f>
        <v>0</v>
      </c>
      <c r="S226" s="13">
        <f>COUNTIF(I226:N226,38)</f>
        <v>0</v>
      </c>
      <c r="T226" s="13">
        <f>COUNTIF(I226:N226,40)</f>
        <v>0</v>
      </c>
      <c r="U226" s="13">
        <f t="shared" si="241"/>
        <v>0</v>
      </c>
      <c r="V226" s="13">
        <f>COUNTIF(O226:P226,5)</f>
        <v>0</v>
      </c>
      <c r="W226" s="16">
        <f t="shared" si="231"/>
        <v>0</v>
      </c>
      <c r="X226" s="16">
        <f t="shared" si="232"/>
        <v>0</v>
      </c>
      <c r="Y226" s="11"/>
      <c r="Z226" s="11">
        <v>0</v>
      </c>
    </row>
    <row r="227" spans="1:26" x14ac:dyDescent="0.25">
      <c r="A227" s="109" t="s">
        <v>27</v>
      </c>
      <c r="B227" s="22" t="e">
        <f>$B$6</f>
        <v>#REF!</v>
      </c>
      <c r="C227" s="22" t="e">
        <f>$C$6</f>
        <v>#REF!</v>
      </c>
      <c r="D227" s="22" t="e">
        <f>$D$6</f>
        <v>#REF!</v>
      </c>
      <c r="E227" s="22" t="e">
        <f>$E$6</f>
        <v>#REF!</v>
      </c>
      <c r="F227" s="22" t="e">
        <f>$F$6</f>
        <v>#REF!</v>
      </c>
      <c r="G227" s="22" t="e">
        <f>$G$6</f>
        <v>#REF!</v>
      </c>
      <c r="H227" s="22" t="e">
        <f>$H$6</f>
        <v>#REF!</v>
      </c>
      <c r="I227" s="13">
        <f t="shared" si="233"/>
        <v>0</v>
      </c>
      <c r="J227" s="13">
        <f t="shared" si="234"/>
        <v>0</v>
      </c>
      <c r="K227" s="13">
        <f t="shared" si="235"/>
        <v>0</v>
      </c>
      <c r="L227" s="13">
        <f t="shared" si="236"/>
        <v>0</v>
      </c>
      <c r="M227" s="13">
        <f t="shared" si="237"/>
        <v>0</v>
      </c>
      <c r="N227" s="13">
        <f t="shared" si="238"/>
        <v>0</v>
      </c>
      <c r="O227" s="13">
        <f t="shared" si="239"/>
        <v>0</v>
      </c>
      <c r="P227" s="13">
        <f>COUNTIF(I227:N227,10)</f>
        <v>0</v>
      </c>
      <c r="Q227" s="13">
        <f>COUNTIF(I227:N227,25)</f>
        <v>0</v>
      </c>
      <c r="R227" s="13">
        <f>COUNTIF(I227:N227,26)</f>
        <v>0</v>
      </c>
      <c r="S227" s="13">
        <f>COUNTIF(I227:N227,29)</f>
        <v>0</v>
      </c>
      <c r="T227" s="13">
        <f>COUNTIF(I227:N227,35)</f>
        <v>0</v>
      </c>
      <c r="U227" s="13">
        <f>COUNTIF(N227:O227,6)</f>
        <v>0</v>
      </c>
      <c r="V227" s="13">
        <f>COUNTIF(O227:P227,9)</f>
        <v>0</v>
      </c>
      <c r="W227" s="16">
        <f t="shared" si="231"/>
        <v>0</v>
      </c>
      <c r="X227" s="16">
        <f t="shared" si="232"/>
        <v>0</v>
      </c>
      <c r="Y227" s="11"/>
      <c r="Z227" s="11">
        <v>0</v>
      </c>
    </row>
    <row r="228" spans="1:26" x14ac:dyDescent="0.25">
      <c r="A228" s="109" t="s">
        <v>28</v>
      </c>
      <c r="B228" s="22" t="e">
        <f>$B$7</f>
        <v>#REF!</v>
      </c>
      <c r="C228" s="22" t="e">
        <f>$C$7</f>
        <v>#REF!</v>
      </c>
      <c r="D228" s="22" t="e">
        <f>$D218</f>
        <v>#REF!</v>
      </c>
      <c r="E228" s="22" t="e">
        <f>$E$7</f>
        <v>#REF!</v>
      </c>
      <c r="F228" s="22" t="e">
        <f>$F$7</f>
        <v>#REF!</v>
      </c>
      <c r="G228" s="22" t="e">
        <f>$G$7</f>
        <v>#REF!</v>
      </c>
      <c r="H228" s="22" t="e">
        <f>$H$7</f>
        <v>#REF!</v>
      </c>
      <c r="I228" s="13">
        <f t="shared" si="233"/>
        <v>0</v>
      </c>
      <c r="J228" s="13">
        <f t="shared" si="234"/>
        <v>0</v>
      </c>
      <c r="K228" s="13">
        <f t="shared" si="235"/>
        <v>0</v>
      </c>
      <c r="L228" s="13">
        <f t="shared" si="236"/>
        <v>0</v>
      </c>
      <c r="M228" s="13">
        <f t="shared" si="237"/>
        <v>0</v>
      </c>
      <c r="N228" s="13">
        <f t="shared" si="238"/>
        <v>0</v>
      </c>
      <c r="O228" s="13">
        <f t="shared" si="239"/>
        <v>0</v>
      </c>
      <c r="P228" s="13">
        <f>COUNTIF(I228:N228,8)</f>
        <v>0</v>
      </c>
      <c r="Q228" s="13">
        <f>COUNTIF(I228:N228,33)</f>
        <v>0</v>
      </c>
      <c r="R228" s="13">
        <f>COUNTIF(I228:N228,35)</f>
        <v>0</v>
      </c>
      <c r="S228" s="13">
        <f>COUNTIF(I228:N228,36)</f>
        <v>0</v>
      </c>
      <c r="T228" s="13">
        <f>COUNTIF(I228:N228,37)</f>
        <v>0</v>
      </c>
      <c r="U228" s="13">
        <f>COUNTIF(N228:O228,3)</f>
        <v>0</v>
      </c>
      <c r="V228" s="13">
        <f>COUNTIF(O228:P228,7)</f>
        <v>0</v>
      </c>
      <c r="W228" s="16">
        <f t="shared" si="231"/>
        <v>0</v>
      </c>
      <c r="X228" s="16">
        <f t="shared" si="232"/>
        <v>0</v>
      </c>
      <c r="Y228" s="11"/>
      <c r="Z228" s="11">
        <v>0</v>
      </c>
    </row>
    <row r="229" spans="1:26" x14ac:dyDescent="0.25">
      <c r="A229" s="109" t="s">
        <v>29</v>
      </c>
      <c r="B229" s="22" t="e">
        <f>$B$8</f>
        <v>#REF!</v>
      </c>
      <c r="C229" s="22" t="e">
        <f>$C$8</f>
        <v>#REF!</v>
      </c>
      <c r="D229" s="22" t="e">
        <f>$D$8</f>
        <v>#REF!</v>
      </c>
      <c r="E229" s="22" t="e">
        <f>$E$8</f>
        <v>#REF!</v>
      </c>
      <c r="F229" s="22" t="e">
        <f>$F$8</f>
        <v>#REF!</v>
      </c>
      <c r="G229" s="22" t="e">
        <f>$G$8</f>
        <v>#REF!</v>
      </c>
      <c r="H229" s="22" t="e">
        <f>$H$8</f>
        <v>#REF!</v>
      </c>
      <c r="I229" s="13">
        <v>0</v>
      </c>
      <c r="J229" s="13">
        <v>0</v>
      </c>
      <c r="K229" s="13">
        <v>0</v>
      </c>
      <c r="L229" s="13">
        <v>0</v>
      </c>
      <c r="M229" s="13">
        <v>0</v>
      </c>
      <c r="N229" s="13">
        <v>0</v>
      </c>
      <c r="O229" s="13">
        <v>0</v>
      </c>
      <c r="P229" s="13">
        <v>0</v>
      </c>
      <c r="Q229" s="13">
        <v>0</v>
      </c>
      <c r="R229" s="13">
        <v>0</v>
      </c>
      <c r="S229" s="13">
        <v>0</v>
      </c>
      <c r="T229" s="13">
        <v>0</v>
      </c>
      <c r="U229" s="13">
        <v>0</v>
      </c>
      <c r="V229" s="13">
        <v>0</v>
      </c>
      <c r="W229" s="16">
        <f t="shared" si="231"/>
        <v>0</v>
      </c>
      <c r="X229" s="16">
        <f t="shared" si="232"/>
        <v>0</v>
      </c>
      <c r="Y229" s="11"/>
      <c r="Z229" s="11">
        <v>0</v>
      </c>
    </row>
    <row r="230" spans="1:26" x14ac:dyDescent="0.25">
      <c r="A230" s="109" t="s">
        <v>30</v>
      </c>
      <c r="B230" s="22" t="e">
        <f>$B$9</f>
        <v>#REF!</v>
      </c>
      <c r="C230" s="22" t="e">
        <f>$C$9</f>
        <v>#REF!</v>
      </c>
      <c r="D230" s="22" t="e">
        <f>$D$9</f>
        <v>#REF!</v>
      </c>
      <c r="E230" s="22" t="e">
        <f>$E$9</f>
        <v>#REF!</v>
      </c>
      <c r="F230" s="22" t="e">
        <f>$F$9</f>
        <v>#REF!</v>
      </c>
      <c r="G230" s="22" t="e">
        <f>$G$9</f>
        <v>#REF!</v>
      </c>
      <c r="H230" s="22" t="e">
        <f>$H$9</f>
        <v>#REF!</v>
      </c>
      <c r="I230" s="13">
        <v>0</v>
      </c>
      <c r="J230" s="13">
        <v>0</v>
      </c>
      <c r="K230" s="13">
        <v>0</v>
      </c>
      <c r="L230" s="13">
        <v>0</v>
      </c>
      <c r="M230" s="13">
        <v>0</v>
      </c>
      <c r="N230" s="13">
        <v>0</v>
      </c>
      <c r="O230" s="13">
        <v>0</v>
      </c>
      <c r="P230" s="13">
        <v>0</v>
      </c>
      <c r="Q230" s="13">
        <v>0</v>
      </c>
      <c r="R230" s="13">
        <v>0</v>
      </c>
      <c r="S230" s="13">
        <v>0</v>
      </c>
      <c r="T230" s="13">
        <v>0</v>
      </c>
      <c r="U230" s="13">
        <v>0</v>
      </c>
      <c r="V230" s="13">
        <v>0</v>
      </c>
      <c r="W230" s="16">
        <f t="shared" si="231"/>
        <v>0</v>
      </c>
      <c r="X230" s="16">
        <f t="shared" si="232"/>
        <v>0</v>
      </c>
      <c r="Y230" s="11"/>
      <c r="Z230" s="11">
        <v>0</v>
      </c>
    </row>
    <row r="231" spans="1:26" x14ac:dyDescent="0.25">
      <c r="A231" s="110">
        <v>22</v>
      </c>
    </row>
    <row r="232" spans="1:26" ht="15.75" thickBot="1" x14ac:dyDescent="0.3"/>
    <row r="233" spans="1:26" ht="15.75" thickBot="1" x14ac:dyDescent="0.3">
      <c r="A233" s="108">
        <v>44351</v>
      </c>
      <c r="B233" s="361" t="s">
        <v>0</v>
      </c>
      <c r="C233" s="340"/>
      <c r="D233" s="340"/>
      <c r="E233" s="340"/>
      <c r="F233" s="340"/>
      <c r="G233" s="340"/>
      <c r="H233" s="346"/>
      <c r="I233" s="361" t="s">
        <v>1</v>
      </c>
      <c r="J233" s="340"/>
      <c r="K233" s="340"/>
      <c r="L233" s="340"/>
      <c r="M233" s="340"/>
      <c r="N233" s="340"/>
      <c r="O233" s="340"/>
      <c r="P233" s="361" t="s">
        <v>2</v>
      </c>
      <c r="Q233" s="340"/>
      <c r="R233" s="340"/>
      <c r="S233" s="340"/>
      <c r="T233" s="340"/>
      <c r="U233" s="340"/>
      <c r="V233" s="340"/>
      <c r="W233" s="1" t="s">
        <v>9</v>
      </c>
      <c r="X233" s="2" t="s">
        <v>3</v>
      </c>
      <c r="Y233" s="11"/>
      <c r="Z233" s="11" t="s">
        <v>5</v>
      </c>
    </row>
    <row r="234" spans="1:26" x14ac:dyDescent="0.25">
      <c r="A234" s="109" t="s">
        <v>23</v>
      </c>
      <c r="B234" s="22" t="e">
        <f>$B$2</f>
        <v>#REF!</v>
      </c>
      <c r="C234" s="22" t="e">
        <f>$C$2</f>
        <v>#REF!</v>
      </c>
      <c r="D234" s="22" t="e">
        <f>$D$2</f>
        <v>#REF!</v>
      </c>
      <c r="E234" s="22" t="e">
        <f>$E$2</f>
        <v>#REF!</v>
      </c>
      <c r="F234" s="22" t="e">
        <f>$F$2</f>
        <v>#REF!</v>
      </c>
      <c r="G234" s="22" t="e">
        <f>$G223</f>
        <v>#REF!</v>
      </c>
      <c r="H234" s="22" t="e">
        <f>$H$2</f>
        <v>#REF!</v>
      </c>
      <c r="I234" s="19"/>
      <c r="J234" s="19"/>
      <c r="K234" s="19"/>
      <c r="L234" s="19"/>
      <c r="M234" s="19"/>
      <c r="N234" s="19"/>
      <c r="O234" s="19"/>
      <c r="P234" s="13">
        <f>COUNTIF(I234:N234,3)</f>
        <v>0</v>
      </c>
      <c r="Q234" s="13">
        <f>COUNTIF(I234:N234,6)</f>
        <v>0</v>
      </c>
      <c r="R234" s="13">
        <f>COUNTIF(I234:N234,15)</f>
        <v>0</v>
      </c>
      <c r="S234" s="13">
        <f>COUNTIF(I234:N234,20)</f>
        <v>0</v>
      </c>
      <c r="T234" s="13">
        <f>COUNTIF(I234:N234,22)</f>
        <v>0</v>
      </c>
      <c r="U234" s="13">
        <f>COUNTIF(N234:O234,4)</f>
        <v>0</v>
      </c>
      <c r="V234" s="13">
        <f>COUNTIF(O234:P234,8)</f>
        <v>0</v>
      </c>
      <c r="W234" s="16">
        <f>SUMIF(P234:T234,1)</f>
        <v>0</v>
      </c>
      <c r="X234" s="16">
        <f>SUMIF(U234:V234,1)</f>
        <v>0</v>
      </c>
      <c r="Y234" s="11"/>
      <c r="Z234" s="11">
        <v>0</v>
      </c>
    </row>
    <row r="235" spans="1:26" x14ac:dyDescent="0.25">
      <c r="A235" s="109" t="s">
        <v>24</v>
      </c>
      <c r="B235" s="22" t="e">
        <f>$B$3</f>
        <v>#REF!</v>
      </c>
      <c r="C235" s="22" t="e">
        <f>$C$3</f>
        <v>#REF!</v>
      </c>
      <c r="D235" s="22" t="e">
        <f>$D224</f>
        <v>#REF!</v>
      </c>
      <c r="E235" s="22" t="e">
        <f>$E$3</f>
        <v>#REF!</v>
      </c>
      <c r="F235" s="22" t="e">
        <f>$F$3</f>
        <v>#REF!</v>
      </c>
      <c r="G235" s="22" t="e">
        <f>$G$3</f>
        <v>#REF!</v>
      </c>
      <c r="H235" s="22" t="e">
        <f>$H$3</f>
        <v>#REF!</v>
      </c>
      <c r="I235" s="13">
        <f>$I$234</f>
        <v>0</v>
      </c>
      <c r="J235" s="13">
        <f>$J$234</f>
        <v>0</v>
      </c>
      <c r="K235" s="13">
        <f>$K$234</f>
        <v>0</v>
      </c>
      <c r="L235" s="13">
        <f>$L$234</f>
        <v>0</v>
      </c>
      <c r="M235" s="13">
        <f>$M$234</f>
        <v>0</v>
      </c>
      <c r="N235" s="13">
        <f>$N$234</f>
        <v>0</v>
      </c>
      <c r="O235" s="13">
        <f>$O$234</f>
        <v>0</v>
      </c>
      <c r="P235" s="13">
        <f>COUNTIF(I235:N235,15)</f>
        <v>0</v>
      </c>
      <c r="Q235" s="13">
        <f>COUNTIF(I235:N235,17)</f>
        <v>0</v>
      </c>
      <c r="R235" s="13">
        <f>COUNTIF(I235:N235,27)</f>
        <v>0</v>
      </c>
      <c r="S235" s="13">
        <f>COUNTIF(I235:N235,33)</f>
        <v>0</v>
      </c>
      <c r="T235" s="13">
        <f>COUNTIF(I235:N235,50)</f>
        <v>0</v>
      </c>
      <c r="U235" s="13">
        <f>COUNTIF(N235:O235,1)</f>
        <v>0</v>
      </c>
      <c r="V235" s="13">
        <f>COUNTIF(O235:P235,2)</f>
        <v>0</v>
      </c>
      <c r="W235" s="16">
        <f t="shared" ref="W235:W241" si="242">SUMIF(P235:T235,1)</f>
        <v>0</v>
      </c>
      <c r="X235" s="16">
        <f t="shared" ref="X235:X241" si="243">SUMIF(U235:V235,1)</f>
        <v>0</v>
      </c>
      <c r="Y235" s="11"/>
      <c r="Z235" s="11">
        <v>0</v>
      </c>
    </row>
    <row r="236" spans="1:26" x14ac:dyDescent="0.25">
      <c r="A236" s="109" t="s">
        <v>25</v>
      </c>
      <c r="B236" s="22" t="e">
        <f>$B$4</f>
        <v>#REF!</v>
      </c>
      <c r="C236" s="22" t="e">
        <f>$C$4</f>
        <v>#REF!</v>
      </c>
      <c r="D236" s="22" t="e">
        <f>$D225</f>
        <v>#REF!</v>
      </c>
      <c r="E236" s="22" t="e">
        <f>$E$4</f>
        <v>#REF!</v>
      </c>
      <c r="F236" s="22" t="e">
        <f>$F$4</f>
        <v>#REF!</v>
      </c>
      <c r="G236" s="22" t="e">
        <f>$G$4</f>
        <v>#REF!</v>
      </c>
      <c r="H236" s="22" t="e">
        <f>$H$4</f>
        <v>#REF!</v>
      </c>
      <c r="I236" s="13">
        <f t="shared" ref="I236:I239" si="244">$I$234</f>
        <v>0</v>
      </c>
      <c r="J236" s="13">
        <f t="shared" ref="J236:J239" si="245">$J$234</f>
        <v>0</v>
      </c>
      <c r="K236" s="13">
        <f t="shared" ref="K236:K239" si="246">$K$234</f>
        <v>0</v>
      </c>
      <c r="L236" s="13">
        <f t="shared" ref="L236:L239" si="247">$L$234</f>
        <v>0</v>
      </c>
      <c r="M236" s="13">
        <f t="shared" ref="M236:M239" si="248">$M$234</f>
        <v>0</v>
      </c>
      <c r="N236" s="13">
        <f t="shared" ref="N236:N239" si="249">$N$234</f>
        <v>0</v>
      </c>
      <c r="O236" s="13">
        <f t="shared" ref="O236:O239" si="250">$O$234</f>
        <v>0</v>
      </c>
      <c r="P236" s="13">
        <f>COUNTIF(I236:N236,7)</f>
        <v>0</v>
      </c>
      <c r="Q236" s="13">
        <f t="shared" ref="Q236" si="251">COUNTIF(I236:N236,8)</f>
        <v>0</v>
      </c>
      <c r="R236" s="13">
        <f>COUNTIF(I236:N236,28)</f>
        <v>0</v>
      </c>
      <c r="S236" s="13">
        <f>COUNTIF(I236:N236,34)</f>
        <v>0</v>
      </c>
      <c r="T236" s="13">
        <f>COUNTIF(I236:N236,39)</f>
        <v>0</v>
      </c>
      <c r="U236" s="13">
        <f t="shared" ref="U236:U237" si="252">COUNTIF(N236:O236,4)</f>
        <v>0</v>
      </c>
      <c r="V236" s="13">
        <f>COUNTIF(O236:P236,10)</f>
        <v>0</v>
      </c>
      <c r="W236" s="16">
        <f t="shared" si="242"/>
        <v>0</v>
      </c>
      <c r="X236" s="16">
        <f t="shared" si="243"/>
        <v>0</v>
      </c>
      <c r="Y236" s="11"/>
      <c r="Z236" s="11">
        <v>0</v>
      </c>
    </row>
    <row r="237" spans="1:26" x14ac:dyDescent="0.25">
      <c r="A237" s="109" t="s">
        <v>26</v>
      </c>
      <c r="B237" s="22" t="e">
        <f>$B$5</f>
        <v>#REF!</v>
      </c>
      <c r="C237" s="22" t="e">
        <f>$C$5</f>
        <v>#REF!</v>
      </c>
      <c r="D237" s="22" t="e">
        <f>$D$5</f>
        <v>#REF!</v>
      </c>
      <c r="E237" s="22" t="e">
        <f>$E226</f>
        <v>#REF!</v>
      </c>
      <c r="F237" s="22" t="e">
        <f>$F$5</f>
        <v>#REF!</v>
      </c>
      <c r="G237" s="22" t="e">
        <f>$G$5</f>
        <v>#REF!</v>
      </c>
      <c r="H237" s="22" t="e">
        <f>$H$5</f>
        <v>#REF!</v>
      </c>
      <c r="I237" s="13">
        <f t="shared" si="244"/>
        <v>0</v>
      </c>
      <c r="J237" s="13">
        <f t="shared" si="245"/>
        <v>0</v>
      </c>
      <c r="K237" s="13">
        <f t="shared" si="246"/>
        <v>0</v>
      </c>
      <c r="L237" s="13">
        <f t="shared" si="247"/>
        <v>0</v>
      </c>
      <c r="M237" s="13">
        <f t="shared" si="248"/>
        <v>0</v>
      </c>
      <c r="N237" s="13">
        <f t="shared" si="249"/>
        <v>0</v>
      </c>
      <c r="O237" s="13">
        <f t="shared" si="250"/>
        <v>0</v>
      </c>
      <c r="P237" s="13">
        <f>COUNTIF(I237:N237,1)</f>
        <v>0</v>
      </c>
      <c r="Q237" s="13">
        <f>COUNTIF(I237:N237,6)</f>
        <v>0</v>
      </c>
      <c r="R237" s="13">
        <f>COUNTIF(I237:N237,19)</f>
        <v>0</v>
      </c>
      <c r="S237" s="13">
        <f>COUNTIF(I237:N237,38)</f>
        <v>0</v>
      </c>
      <c r="T237" s="13">
        <f>COUNTIF(I237:N237,40)</f>
        <v>0</v>
      </c>
      <c r="U237" s="13">
        <f t="shared" si="252"/>
        <v>0</v>
      </c>
      <c r="V237" s="13">
        <f>COUNTIF(O237:P237,5)</f>
        <v>0</v>
      </c>
      <c r="W237" s="16">
        <f t="shared" si="242"/>
        <v>0</v>
      </c>
      <c r="X237" s="16">
        <f t="shared" si="243"/>
        <v>0</v>
      </c>
      <c r="Y237" s="11"/>
      <c r="Z237" s="11">
        <v>0</v>
      </c>
    </row>
    <row r="238" spans="1:26" x14ac:dyDescent="0.25">
      <c r="A238" s="109" t="s">
        <v>27</v>
      </c>
      <c r="B238" s="22" t="e">
        <f>$B$6</f>
        <v>#REF!</v>
      </c>
      <c r="C238" s="22" t="e">
        <f>$C$6</f>
        <v>#REF!</v>
      </c>
      <c r="D238" s="22" t="e">
        <f>$D$6</f>
        <v>#REF!</v>
      </c>
      <c r="E238" s="22" t="e">
        <f>$E$6</f>
        <v>#REF!</v>
      </c>
      <c r="F238" s="22" t="e">
        <f>$F$6</f>
        <v>#REF!</v>
      </c>
      <c r="G238" s="22" t="e">
        <f>$G$6</f>
        <v>#REF!</v>
      </c>
      <c r="H238" s="22" t="e">
        <f>$H$6</f>
        <v>#REF!</v>
      </c>
      <c r="I238" s="13">
        <f t="shared" si="244"/>
        <v>0</v>
      </c>
      <c r="J238" s="13">
        <f t="shared" si="245"/>
        <v>0</v>
      </c>
      <c r="K238" s="13">
        <f t="shared" si="246"/>
        <v>0</v>
      </c>
      <c r="L238" s="13">
        <f t="shared" si="247"/>
        <v>0</v>
      </c>
      <c r="M238" s="13">
        <f t="shared" si="248"/>
        <v>0</v>
      </c>
      <c r="N238" s="13">
        <f t="shared" si="249"/>
        <v>0</v>
      </c>
      <c r="O238" s="13">
        <f t="shared" si="250"/>
        <v>0</v>
      </c>
      <c r="P238" s="13">
        <f>COUNTIF(I238:N238,10)</f>
        <v>0</v>
      </c>
      <c r="Q238" s="13">
        <f>COUNTIF(I238:N238,25)</f>
        <v>0</v>
      </c>
      <c r="R238" s="13">
        <f>COUNTIF(I238:N238,26)</f>
        <v>0</v>
      </c>
      <c r="S238" s="13">
        <f>COUNTIF(I238:N238,29)</f>
        <v>0</v>
      </c>
      <c r="T238" s="13">
        <f>COUNTIF(I238:N238,35)</f>
        <v>0</v>
      </c>
      <c r="U238" s="13">
        <f>COUNTIF(N238:O238,6)</f>
        <v>0</v>
      </c>
      <c r="V238" s="13">
        <f>COUNTIF(O238:P238,9)</f>
        <v>0</v>
      </c>
      <c r="W238" s="16">
        <f t="shared" si="242"/>
        <v>0</v>
      </c>
      <c r="X238" s="16">
        <f t="shared" si="243"/>
        <v>0</v>
      </c>
      <c r="Y238" s="11"/>
      <c r="Z238" s="11">
        <v>0</v>
      </c>
    </row>
    <row r="239" spans="1:26" x14ac:dyDescent="0.25">
      <c r="A239" s="109" t="s">
        <v>28</v>
      </c>
      <c r="B239" s="22" t="e">
        <f>$B$7</f>
        <v>#REF!</v>
      </c>
      <c r="C239" s="22" t="e">
        <f>$C$7</f>
        <v>#REF!</v>
      </c>
      <c r="D239" s="22" t="e">
        <f>$D228</f>
        <v>#REF!</v>
      </c>
      <c r="E239" s="22" t="e">
        <f>$E$7</f>
        <v>#REF!</v>
      </c>
      <c r="F239" s="22" t="e">
        <f>$F$7</f>
        <v>#REF!</v>
      </c>
      <c r="G239" s="22" t="e">
        <f>$G$7</f>
        <v>#REF!</v>
      </c>
      <c r="H239" s="22" t="e">
        <f>$H$7</f>
        <v>#REF!</v>
      </c>
      <c r="I239" s="13">
        <f t="shared" si="244"/>
        <v>0</v>
      </c>
      <c r="J239" s="13">
        <f t="shared" si="245"/>
        <v>0</v>
      </c>
      <c r="K239" s="13">
        <f t="shared" si="246"/>
        <v>0</v>
      </c>
      <c r="L239" s="13">
        <f t="shared" si="247"/>
        <v>0</v>
      </c>
      <c r="M239" s="13">
        <f t="shared" si="248"/>
        <v>0</v>
      </c>
      <c r="N239" s="13">
        <f t="shared" si="249"/>
        <v>0</v>
      </c>
      <c r="O239" s="13">
        <f t="shared" si="250"/>
        <v>0</v>
      </c>
      <c r="P239" s="13">
        <f>COUNTIF(I239:N239,8)</f>
        <v>0</v>
      </c>
      <c r="Q239" s="13">
        <f>COUNTIF(I239:N239,33)</f>
        <v>0</v>
      </c>
      <c r="R239" s="13">
        <f>COUNTIF(I239:N239,35)</f>
        <v>0</v>
      </c>
      <c r="S239" s="13">
        <f>COUNTIF(I239:N239,36)</f>
        <v>0</v>
      </c>
      <c r="T239" s="13">
        <f>COUNTIF(I239:N239,37)</f>
        <v>0</v>
      </c>
      <c r="U239" s="13">
        <f>COUNTIF(N239:O239,3)</f>
        <v>0</v>
      </c>
      <c r="V239" s="13">
        <f>COUNTIF(O239:P239,7)</f>
        <v>0</v>
      </c>
      <c r="W239" s="16">
        <f t="shared" si="242"/>
        <v>0</v>
      </c>
      <c r="X239" s="16">
        <f t="shared" si="243"/>
        <v>0</v>
      </c>
      <c r="Y239" s="11"/>
      <c r="Z239" s="11">
        <v>0</v>
      </c>
    </row>
    <row r="240" spans="1:26" x14ac:dyDescent="0.25">
      <c r="A240" s="109" t="s">
        <v>29</v>
      </c>
      <c r="B240" s="22" t="e">
        <f>$B$8</f>
        <v>#REF!</v>
      </c>
      <c r="C240" s="22" t="e">
        <f>$C$8</f>
        <v>#REF!</v>
      </c>
      <c r="D240" s="22" t="e">
        <f>$D$8</f>
        <v>#REF!</v>
      </c>
      <c r="E240" s="22" t="e">
        <f>$E$8</f>
        <v>#REF!</v>
      </c>
      <c r="F240" s="22" t="e">
        <f>$F$8</f>
        <v>#REF!</v>
      </c>
      <c r="G240" s="22" t="e">
        <f>$G$8</f>
        <v>#REF!</v>
      </c>
      <c r="H240" s="22" t="e">
        <f>$H$8</f>
        <v>#REF!</v>
      </c>
      <c r="I240" s="13">
        <v>0</v>
      </c>
      <c r="J240" s="13">
        <v>0</v>
      </c>
      <c r="K240" s="13">
        <v>0</v>
      </c>
      <c r="L240" s="13">
        <v>0</v>
      </c>
      <c r="M240" s="13">
        <v>0</v>
      </c>
      <c r="N240" s="13">
        <v>0</v>
      </c>
      <c r="O240" s="13">
        <v>0</v>
      </c>
      <c r="P240" s="13">
        <v>0</v>
      </c>
      <c r="Q240" s="13">
        <v>0</v>
      </c>
      <c r="R240" s="13">
        <v>0</v>
      </c>
      <c r="S240" s="13">
        <v>0</v>
      </c>
      <c r="T240" s="13">
        <v>0</v>
      </c>
      <c r="U240" s="13">
        <v>0</v>
      </c>
      <c r="V240" s="13">
        <v>0</v>
      </c>
      <c r="W240" s="16">
        <f t="shared" si="242"/>
        <v>0</v>
      </c>
      <c r="X240" s="16">
        <f t="shared" si="243"/>
        <v>0</v>
      </c>
      <c r="Y240" s="11"/>
      <c r="Z240" s="11">
        <v>0</v>
      </c>
    </row>
    <row r="241" spans="1:26" ht="15.75" thickBot="1" x14ac:dyDescent="0.3">
      <c r="A241" s="109" t="s">
        <v>30</v>
      </c>
      <c r="B241" s="22" t="e">
        <f>$B$9</f>
        <v>#REF!</v>
      </c>
      <c r="C241" s="22" t="e">
        <f>$C$9</f>
        <v>#REF!</v>
      </c>
      <c r="D241" s="22" t="e">
        <f>$D$9</f>
        <v>#REF!</v>
      </c>
      <c r="E241" s="22" t="e">
        <f>$E$9</f>
        <v>#REF!</v>
      </c>
      <c r="F241" s="22" t="e">
        <f>$F$9</f>
        <v>#REF!</v>
      </c>
      <c r="G241" s="22" t="e">
        <f>$G$9</f>
        <v>#REF!</v>
      </c>
      <c r="H241" s="22" t="e">
        <f>$H$9</f>
        <v>#REF!</v>
      </c>
      <c r="I241" s="13">
        <v>0</v>
      </c>
      <c r="J241" s="13">
        <v>0</v>
      </c>
      <c r="K241" s="13">
        <v>0</v>
      </c>
      <c r="L241" s="13">
        <v>0</v>
      </c>
      <c r="M241" s="13">
        <v>0</v>
      </c>
      <c r="N241" s="13">
        <v>0</v>
      </c>
      <c r="O241" s="13">
        <v>0</v>
      </c>
      <c r="P241" s="13">
        <v>0</v>
      </c>
      <c r="Q241" s="13">
        <v>0</v>
      </c>
      <c r="R241" s="13">
        <v>0</v>
      </c>
      <c r="S241" s="13">
        <v>0</v>
      </c>
      <c r="T241" s="13">
        <v>0</v>
      </c>
      <c r="U241" s="13">
        <v>0</v>
      </c>
      <c r="V241" s="13">
        <v>0</v>
      </c>
      <c r="W241" s="16">
        <f t="shared" si="242"/>
        <v>0</v>
      </c>
      <c r="X241" s="16">
        <f t="shared" si="243"/>
        <v>0</v>
      </c>
      <c r="Y241" s="11"/>
      <c r="Z241" s="11">
        <v>0</v>
      </c>
    </row>
    <row r="242" spans="1:26" ht="15.75" thickBot="1" x14ac:dyDescent="0.3">
      <c r="A242" s="108">
        <v>44358</v>
      </c>
      <c r="B242" s="361" t="s">
        <v>0</v>
      </c>
      <c r="C242" s="340"/>
      <c r="D242" s="340"/>
      <c r="E242" s="340"/>
      <c r="F242" s="340"/>
      <c r="G242" s="340"/>
      <c r="H242" s="346"/>
      <c r="I242" s="361" t="s">
        <v>1</v>
      </c>
      <c r="J242" s="340"/>
      <c r="K242" s="340"/>
      <c r="L242" s="340"/>
      <c r="M242" s="340"/>
      <c r="N242" s="340"/>
      <c r="O242" s="340"/>
      <c r="P242" s="361" t="s">
        <v>2</v>
      </c>
      <c r="Q242" s="340"/>
      <c r="R242" s="340"/>
      <c r="S242" s="340"/>
      <c r="T242" s="340"/>
      <c r="U242" s="340"/>
      <c r="V242" s="340"/>
      <c r="W242" s="1" t="s">
        <v>9</v>
      </c>
      <c r="X242" s="2" t="s">
        <v>3</v>
      </c>
      <c r="Y242" s="11"/>
      <c r="Z242" s="11" t="s">
        <v>5</v>
      </c>
    </row>
    <row r="243" spans="1:26" x14ac:dyDescent="0.25">
      <c r="A243" s="109" t="s">
        <v>23</v>
      </c>
      <c r="B243" s="22" t="e">
        <f>$B$2</f>
        <v>#REF!</v>
      </c>
      <c r="C243" s="22" t="e">
        <f>$C$2</f>
        <v>#REF!</v>
      </c>
      <c r="D243" s="22" t="e">
        <f>$D$2</f>
        <v>#REF!</v>
      </c>
      <c r="E243" s="22" t="e">
        <f>$E$2</f>
        <v>#REF!</v>
      </c>
      <c r="F243" s="22" t="e">
        <f>$F$2</f>
        <v>#REF!</v>
      </c>
      <c r="G243" s="22">
        <f>$G233</f>
        <v>0</v>
      </c>
      <c r="H243" s="22" t="e">
        <f>$H$2</f>
        <v>#REF!</v>
      </c>
      <c r="I243" s="19"/>
      <c r="J243" s="19"/>
      <c r="K243" s="19"/>
      <c r="L243" s="19"/>
      <c r="M243" s="19"/>
      <c r="N243" s="19"/>
      <c r="O243" s="19"/>
      <c r="P243" s="13">
        <f>COUNTIF(I243:N243,3)</f>
        <v>0</v>
      </c>
      <c r="Q243" s="13">
        <f>COUNTIF(I243:N243,6)</f>
        <v>0</v>
      </c>
      <c r="R243" s="13">
        <f>COUNTIF(I243:N243,15)</f>
        <v>0</v>
      </c>
      <c r="S243" s="13">
        <f>COUNTIF(I243:N243,20)</f>
        <v>0</v>
      </c>
      <c r="T243" s="13">
        <f>COUNTIF(I243:N243,22)</f>
        <v>0</v>
      </c>
      <c r="U243" s="13">
        <f>COUNTIF(N243:O243,4)</f>
        <v>0</v>
      </c>
      <c r="V243" s="13">
        <f>COUNTIF(O243:P243,8)</f>
        <v>0</v>
      </c>
      <c r="W243" s="16">
        <f>SUMIF(P243:T243,1)</f>
        <v>0</v>
      </c>
      <c r="X243" s="16">
        <f>SUMIF(U243:V243,1)</f>
        <v>0</v>
      </c>
      <c r="Y243" s="11"/>
      <c r="Z243" s="11">
        <v>0</v>
      </c>
    </row>
    <row r="244" spans="1:26" x14ac:dyDescent="0.25">
      <c r="A244" s="109" t="s">
        <v>24</v>
      </c>
      <c r="B244" s="22" t="e">
        <f>$B$3</f>
        <v>#REF!</v>
      </c>
      <c r="C244" s="22" t="e">
        <f>$C$3</f>
        <v>#REF!</v>
      </c>
      <c r="D244" s="22" t="e">
        <f>$D234</f>
        <v>#REF!</v>
      </c>
      <c r="E244" s="22" t="e">
        <f>$E$3</f>
        <v>#REF!</v>
      </c>
      <c r="F244" s="22" t="e">
        <f>$F$3</f>
        <v>#REF!</v>
      </c>
      <c r="G244" s="22" t="e">
        <f>$G$3</f>
        <v>#REF!</v>
      </c>
      <c r="H244" s="22" t="e">
        <f>$H$3</f>
        <v>#REF!</v>
      </c>
      <c r="I244" s="13">
        <f>$I$243</f>
        <v>0</v>
      </c>
      <c r="J244" s="13">
        <f>$J$243</f>
        <v>0</v>
      </c>
      <c r="K244" s="13">
        <f>$K$243</f>
        <v>0</v>
      </c>
      <c r="L244" s="13">
        <f>$L$243</f>
        <v>0</v>
      </c>
      <c r="M244" s="13">
        <f>$M$243</f>
        <v>0</v>
      </c>
      <c r="N244" s="13">
        <f>$N$243</f>
        <v>0</v>
      </c>
      <c r="O244" s="13">
        <f>$O$243</f>
        <v>0</v>
      </c>
      <c r="P244" s="13">
        <f>COUNTIF(I244:N244,15)</f>
        <v>0</v>
      </c>
      <c r="Q244" s="13">
        <f>COUNTIF(I244:N244,17)</f>
        <v>0</v>
      </c>
      <c r="R244" s="13">
        <f>COUNTIF(I244:N244,27)</f>
        <v>0</v>
      </c>
      <c r="S244" s="13">
        <f>COUNTIF(I244:N244,33)</f>
        <v>0</v>
      </c>
      <c r="T244" s="13">
        <f>COUNTIF(I244:N244,50)</f>
        <v>0</v>
      </c>
      <c r="U244" s="13">
        <f>COUNTIF(N244:O244,1)</f>
        <v>0</v>
      </c>
      <c r="V244" s="13">
        <f>COUNTIF(O244:P244,2)</f>
        <v>0</v>
      </c>
      <c r="W244" s="16">
        <f t="shared" ref="W244:W250" si="253">SUMIF(P244:T244,1)</f>
        <v>0</v>
      </c>
      <c r="X244" s="16">
        <f t="shared" ref="X244:X250" si="254">SUMIF(U244:V244,1)</f>
        <v>0</v>
      </c>
      <c r="Y244" s="11"/>
      <c r="Z244" s="11">
        <v>0</v>
      </c>
    </row>
    <row r="245" spans="1:26" x14ac:dyDescent="0.25">
      <c r="A245" s="109" t="s">
        <v>25</v>
      </c>
      <c r="B245" s="22" t="e">
        <f>$B$4</f>
        <v>#REF!</v>
      </c>
      <c r="C245" s="22" t="e">
        <f>$C$4</f>
        <v>#REF!</v>
      </c>
      <c r="D245" s="22" t="e">
        <f>$D235</f>
        <v>#REF!</v>
      </c>
      <c r="E245" s="22" t="e">
        <f>$E$4</f>
        <v>#REF!</v>
      </c>
      <c r="F245" s="22" t="e">
        <f>$F$4</f>
        <v>#REF!</v>
      </c>
      <c r="G245" s="22" t="e">
        <f>$G$4</f>
        <v>#REF!</v>
      </c>
      <c r="H245" s="22" t="e">
        <f>$H$4</f>
        <v>#REF!</v>
      </c>
      <c r="I245" s="13">
        <f t="shared" ref="I245:I248" si="255">$I$243</f>
        <v>0</v>
      </c>
      <c r="J245" s="13">
        <f t="shared" ref="J245:J248" si="256">$J$243</f>
        <v>0</v>
      </c>
      <c r="K245" s="13">
        <f t="shared" ref="K245:K248" si="257">$K$243</f>
        <v>0</v>
      </c>
      <c r="L245" s="13">
        <f t="shared" ref="L245:L248" si="258">$L$243</f>
        <v>0</v>
      </c>
      <c r="M245" s="13">
        <f t="shared" ref="M245:M248" si="259">$M$243</f>
        <v>0</v>
      </c>
      <c r="N245" s="13">
        <f t="shared" ref="N245:N248" si="260">$N$243</f>
        <v>0</v>
      </c>
      <c r="O245" s="13">
        <f t="shared" ref="O245:O248" si="261">$O$243</f>
        <v>0</v>
      </c>
      <c r="P245" s="13">
        <f>COUNTIF(I245:N245,7)</f>
        <v>0</v>
      </c>
      <c r="Q245" s="13">
        <f t="shared" ref="Q245" si="262">COUNTIF(I245:N245,8)</f>
        <v>0</v>
      </c>
      <c r="R245" s="13">
        <f>COUNTIF(I245:N245,28)</f>
        <v>0</v>
      </c>
      <c r="S245" s="13">
        <f>COUNTIF(I245:N245,34)</f>
        <v>0</v>
      </c>
      <c r="T245" s="13">
        <f>COUNTIF(I245:N245,39)</f>
        <v>0</v>
      </c>
      <c r="U245" s="13">
        <f t="shared" ref="U245:U246" si="263">COUNTIF(N245:O245,4)</f>
        <v>0</v>
      </c>
      <c r="V245" s="13">
        <f>COUNTIF(O245:P245,10)</f>
        <v>0</v>
      </c>
      <c r="W245" s="16">
        <f t="shared" si="253"/>
        <v>0</v>
      </c>
      <c r="X245" s="16">
        <f t="shared" si="254"/>
        <v>0</v>
      </c>
      <c r="Y245" s="11"/>
      <c r="Z245" s="11">
        <v>0</v>
      </c>
    </row>
    <row r="246" spans="1:26" x14ac:dyDescent="0.25">
      <c r="A246" s="109" t="s">
        <v>26</v>
      </c>
      <c r="B246" s="22" t="e">
        <f>$B$5</f>
        <v>#REF!</v>
      </c>
      <c r="C246" s="22" t="e">
        <f>$C$5</f>
        <v>#REF!</v>
      </c>
      <c r="D246" s="22" t="e">
        <f>$D$5</f>
        <v>#REF!</v>
      </c>
      <c r="E246" s="22" t="e">
        <f>$E236</f>
        <v>#REF!</v>
      </c>
      <c r="F246" s="22" t="e">
        <f>$F$5</f>
        <v>#REF!</v>
      </c>
      <c r="G246" s="22" t="e">
        <f>$G$5</f>
        <v>#REF!</v>
      </c>
      <c r="H246" s="22" t="e">
        <f>$H$5</f>
        <v>#REF!</v>
      </c>
      <c r="I246" s="13">
        <f t="shared" si="255"/>
        <v>0</v>
      </c>
      <c r="J246" s="13">
        <f t="shared" si="256"/>
        <v>0</v>
      </c>
      <c r="K246" s="13">
        <f t="shared" si="257"/>
        <v>0</v>
      </c>
      <c r="L246" s="13">
        <f t="shared" si="258"/>
        <v>0</v>
      </c>
      <c r="M246" s="13">
        <f t="shared" si="259"/>
        <v>0</v>
      </c>
      <c r="N246" s="13">
        <f t="shared" si="260"/>
        <v>0</v>
      </c>
      <c r="O246" s="13">
        <f t="shared" si="261"/>
        <v>0</v>
      </c>
      <c r="P246" s="13">
        <f>COUNTIF(I246:N246,1)</f>
        <v>0</v>
      </c>
      <c r="Q246" s="13">
        <f>COUNTIF(I246:N246,6)</f>
        <v>0</v>
      </c>
      <c r="R246" s="13">
        <f>COUNTIF(I246:N246,19)</f>
        <v>0</v>
      </c>
      <c r="S246" s="13">
        <f>COUNTIF(I246:N246,38)</f>
        <v>0</v>
      </c>
      <c r="T246" s="13">
        <f>COUNTIF(I246:N246,40)</f>
        <v>0</v>
      </c>
      <c r="U246" s="13">
        <f t="shared" si="263"/>
        <v>0</v>
      </c>
      <c r="V246" s="13">
        <f>COUNTIF(O246:P246,5)</f>
        <v>0</v>
      </c>
      <c r="W246" s="16">
        <f t="shared" si="253"/>
        <v>0</v>
      </c>
      <c r="X246" s="16">
        <f t="shared" si="254"/>
        <v>0</v>
      </c>
      <c r="Y246" s="11"/>
      <c r="Z246" s="11">
        <v>0</v>
      </c>
    </row>
    <row r="247" spans="1:26" x14ac:dyDescent="0.25">
      <c r="A247" s="109" t="s">
        <v>27</v>
      </c>
      <c r="B247" s="22" t="e">
        <f>$B$6</f>
        <v>#REF!</v>
      </c>
      <c r="C247" s="22" t="e">
        <f>$C$6</f>
        <v>#REF!</v>
      </c>
      <c r="D247" s="22" t="e">
        <f>$D$6</f>
        <v>#REF!</v>
      </c>
      <c r="E247" s="22" t="e">
        <f>$E$6</f>
        <v>#REF!</v>
      </c>
      <c r="F247" s="22" t="e">
        <f>$F$6</f>
        <v>#REF!</v>
      </c>
      <c r="G247" s="22" t="e">
        <f>$G$6</f>
        <v>#REF!</v>
      </c>
      <c r="H247" s="22" t="e">
        <f>$H$6</f>
        <v>#REF!</v>
      </c>
      <c r="I247" s="13">
        <f t="shared" si="255"/>
        <v>0</v>
      </c>
      <c r="J247" s="13">
        <f t="shared" si="256"/>
        <v>0</v>
      </c>
      <c r="K247" s="13">
        <f t="shared" si="257"/>
        <v>0</v>
      </c>
      <c r="L247" s="13">
        <f t="shared" si="258"/>
        <v>0</v>
      </c>
      <c r="M247" s="13">
        <f t="shared" si="259"/>
        <v>0</v>
      </c>
      <c r="N247" s="13">
        <f t="shared" si="260"/>
        <v>0</v>
      </c>
      <c r="O247" s="13">
        <f t="shared" si="261"/>
        <v>0</v>
      </c>
      <c r="P247" s="13">
        <f>COUNTIF(I247:N247,10)</f>
        <v>0</v>
      </c>
      <c r="Q247" s="13">
        <f>COUNTIF(I247:N247,25)</f>
        <v>0</v>
      </c>
      <c r="R247" s="13">
        <f>COUNTIF(I247:N247,26)</f>
        <v>0</v>
      </c>
      <c r="S247" s="13">
        <f>COUNTIF(I247:N247,29)</f>
        <v>0</v>
      </c>
      <c r="T247" s="13">
        <f>COUNTIF(I247:N247,35)</f>
        <v>0</v>
      </c>
      <c r="U247" s="13">
        <f>COUNTIF(N247:O247,6)</f>
        <v>0</v>
      </c>
      <c r="V247" s="13">
        <f>COUNTIF(O247:P247,9)</f>
        <v>0</v>
      </c>
      <c r="W247" s="16">
        <f t="shared" si="253"/>
        <v>0</v>
      </c>
      <c r="X247" s="16">
        <f t="shared" si="254"/>
        <v>0</v>
      </c>
      <c r="Y247" s="11"/>
      <c r="Z247" s="11">
        <v>0</v>
      </c>
    </row>
    <row r="248" spans="1:26" x14ac:dyDescent="0.25">
      <c r="A248" s="109" t="s">
        <v>28</v>
      </c>
      <c r="B248" s="22" t="e">
        <f>$B$7</f>
        <v>#REF!</v>
      </c>
      <c r="C248" s="22" t="e">
        <f>$C$7</f>
        <v>#REF!</v>
      </c>
      <c r="D248" s="22" t="e">
        <f>$D238</f>
        <v>#REF!</v>
      </c>
      <c r="E248" s="22" t="e">
        <f>$E$7</f>
        <v>#REF!</v>
      </c>
      <c r="F248" s="22" t="e">
        <f>$F$7</f>
        <v>#REF!</v>
      </c>
      <c r="G248" s="22" t="e">
        <f>$G$7</f>
        <v>#REF!</v>
      </c>
      <c r="H248" s="22" t="e">
        <f>$H$7</f>
        <v>#REF!</v>
      </c>
      <c r="I248" s="13">
        <f t="shared" si="255"/>
        <v>0</v>
      </c>
      <c r="J248" s="13">
        <f t="shared" si="256"/>
        <v>0</v>
      </c>
      <c r="K248" s="13">
        <f t="shared" si="257"/>
        <v>0</v>
      </c>
      <c r="L248" s="13">
        <f t="shared" si="258"/>
        <v>0</v>
      </c>
      <c r="M248" s="13">
        <f t="shared" si="259"/>
        <v>0</v>
      </c>
      <c r="N248" s="13">
        <f t="shared" si="260"/>
        <v>0</v>
      </c>
      <c r="O248" s="13">
        <f t="shared" si="261"/>
        <v>0</v>
      </c>
      <c r="P248" s="13">
        <f>COUNTIF(I248:N248,8)</f>
        <v>0</v>
      </c>
      <c r="Q248" s="13">
        <f>COUNTIF(I248:N248,33)</f>
        <v>0</v>
      </c>
      <c r="R248" s="13">
        <f>COUNTIF(I248:N248,35)</f>
        <v>0</v>
      </c>
      <c r="S248" s="13">
        <f>COUNTIF(I248:N248,36)</f>
        <v>0</v>
      </c>
      <c r="T248" s="13">
        <f>COUNTIF(I248:N248,37)</f>
        <v>0</v>
      </c>
      <c r="U248" s="13">
        <f>COUNTIF(N248:O248,3)</f>
        <v>0</v>
      </c>
      <c r="V248" s="13">
        <f>COUNTIF(O248:P248,7)</f>
        <v>0</v>
      </c>
      <c r="W248" s="16">
        <f t="shared" si="253"/>
        <v>0</v>
      </c>
      <c r="X248" s="16">
        <f t="shared" si="254"/>
        <v>0</v>
      </c>
      <c r="Y248" s="11"/>
      <c r="Z248" s="11">
        <v>0</v>
      </c>
    </row>
    <row r="249" spans="1:26" x14ac:dyDescent="0.25">
      <c r="A249" s="109" t="s">
        <v>29</v>
      </c>
      <c r="B249" s="22" t="e">
        <f>$B$8</f>
        <v>#REF!</v>
      </c>
      <c r="C249" s="22" t="e">
        <f>$C$8</f>
        <v>#REF!</v>
      </c>
      <c r="D249" s="22" t="e">
        <f>$D$8</f>
        <v>#REF!</v>
      </c>
      <c r="E249" s="22" t="e">
        <f>$E$8</f>
        <v>#REF!</v>
      </c>
      <c r="F249" s="22" t="e">
        <f>$F$8</f>
        <v>#REF!</v>
      </c>
      <c r="G249" s="22" t="e">
        <f>$G$8</f>
        <v>#REF!</v>
      </c>
      <c r="H249" s="22" t="e">
        <f>$H$8</f>
        <v>#REF!</v>
      </c>
      <c r="I249" s="13">
        <v>0</v>
      </c>
      <c r="J249" s="13">
        <v>0</v>
      </c>
      <c r="K249" s="13">
        <v>0</v>
      </c>
      <c r="L249" s="13">
        <v>0</v>
      </c>
      <c r="M249" s="13">
        <v>0</v>
      </c>
      <c r="N249" s="13">
        <v>0</v>
      </c>
      <c r="O249" s="13">
        <v>0</v>
      </c>
      <c r="P249" s="13">
        <v>0</v>
      </c>
      <c r="Q249" s="13">
        <v>0</v>
      </c>
      <c r="R249" s="13">
        <v>0</v>
      </c>
      <c r="S249" s="13">
        <v>0</v>
      </c>
      <c r="T249" s="13">
        <v>0</v>
      </c>
      <c r="U249" s="13">
        <v>0</v>
      </c>
      <c r="V249" s="13">
        <v>0</v>
      </c>
      <c r="W249" s="16">
        <f t="shared" si="253"/>
        <v>0</v>
      </c>
      <c r="X249" s="16">
        <f t="shared" si="254"/>
        <v>0</v>
      </c>
      <c r="Y249" s="11"/>
      <c r="Z249" s="11">
        <v>0</v>
      </c>
    </row>
    <row r="250" spans="1:26" ht="15.75" thickBot="1" x14ac:dyDescent="0.3">
      <c r="A250" s="109" t="s">
        <v>30</v>
      </c>
      <c r="B250" s="22" t="e">
        <f>$B$9</f>
        <v>#REF!</v>
      </c>
      <c r="C250" s="22" t="e">
        <f>$C$9</f>
        <v>#REF!</v>
      </c>
      <c r="D250" s="22" t="e">
        <f>$D$9</f>
        <v>#REF!</v>
      </c>
      <c r="E250" s="22" t="e">
        <f>$E$9</f>
        <v>#REF!</v>
      </c>
      <c r="F250" s="22" t="e">
        <f>$F$9</f>
        <v>#REF!</v>
      </c>
      <c r="G250" s="22" t="e">
        <f>$G$9</f>
        <v>#REF!</v>
      </c>
      <c r="H250" s="22" t="e">
        <f>$H$9</f>
        <v>#REF!</v>
      </c>
      <c r="I250" s="13">
        <v>0</v>
      </c>
      <c r="J250" s="13">
        <v>0</v>
      </c>
      <c r="K250" s="13">
        <v>0</v>
      </c>
      <c r="L250" s="13">
        <v>0</v>
      </c>
      <c r="M250" s="13">
        <v>0</v>
      </c>
      <c r="N250" s="13">
        <v>0</v>
      </c>
      <c r="O250" s="13">
        <v>0</v>
      </c>
      <c r="P250" s="13">
        <v>0</v>
      </c>
      <c r="Q250" s="13">
        <v>0</v>
      </c>
      <c r="R250" s="13">
        <v>0</v>
      </c>
      <c r="S250" s="13">
        <v>0</v>
      </c>
      <c r="T250" s="13">
        <v>0</v>
      </c>
      <c r="U250" s="13">
        <v>0</v>
      </c>
      <c r="V250" s="13">
        <v>0</v>
      </c>
      <c r="W250" s="16">
        <f t="shared" si="253"/>
        <v>0</v>
      </c>
      <c r="X250" s="16">
        <f t="shared" si="254"/>
        <v>0</v>
      </c>
      <c r="Y250" s="11"/>
      <c r="Z250" s="11">
        <v>0</v>
      </c>
    </row>
    <row r="251" spans="1:26" ht="15.75" thickBot="1" x14ac:dyDescent="0.3">
      <c r="A251" s="108">
        <v>44365</v>
      </c>
      <c r="B251" s="361" t="s">
        <v>0</v>
      </c>
      <c r="C251" s="340"/>
      <c r="D251" s="340"/>
      <c r="E251" s="340"/>
      <c r="F251" s="340"/>
      <c r="G251" s="340"/>
      <c r="H251" s="346"/>
      <c r="I251" s="361" t="s">
        <v>1</v>
      </c>
      <c r="J251" s="340"/>
      <c r="K251" s="340"/>
      <c r="L251" s="340"/>
      <c r="M251" s="340"/>
      <c r="N251" s="340"/>
      <c r="O251" s="340"/>
      <c r="P251" s="361" t="s">
        <v>2</v>
      </c>
      <c r="Q251" s="340"/>
      <c r="R251" s="340"/>
      <c r="S251" s="340"/>
      <c r="T251" s="340"/>
      <c r="U251" s="340"/>
      <c r="V251" s="340"/>
      <c r="W251" s="1" t="s">
        <v>9</v>
      </c>
      <c r="X251" s="2" t="s">
        <v>3</v>
      </c>
      <c r="Y251" s="11"/>
      <c r="Z251" s="11" t="s">
        <v>5</v>
      </c>
    </row>
    <row r="252" spans="1:26" x14ac:dyDescent="0.25">
      <c r="A252" s="109" t="s">
        <v>23</v>
      </c>
      <c r="B252" s="22" t="e">
        <f>$B$2</f>
        <v>#REF!</v>
      </c>
      <c r="C252" s="22" t="e">
        <f>$C$2</f>
        <v>#REF!</v>
      </c>
      <c r="D252" s="22" t="e">
        <f>$D$2</f>
        <v>#REF!</v>
      </c>
      <c r="E252" s="22" t="e">
        <f>$E$2</f>
        <v>#REF!</v>
      </c>
      <c r="F252" s="22" t="e">
        <f>$F$2</f>
        <v>#REF!</v>
      </c>
      <c r="G252" s="22">
        <f>$G242</f>
        <v>0</v>
      </c>
      <c r="H252" s="22" t="e">
        <f>$H$2</f>
        <v>#REF!</v>
      </c>
      <c r="I252" s="19"/>
      <c r="J252" s="19"/>
      <c r="K252" s="19"/>
      <c r="L252" s="19"/>
      <c r="M252" s="19"/>
      <c r="N252" s="19"/>
      <c r="O252" s="19"/>
      <c r="P252" s="13">
        <f>COUNTIF(I252:N252,3)</f>
        <v>0</v>
      </c>
      <c r="Q252" s="13">
        <f>COUNTIF(I252:N252,6)</f>
        <v>0</v>
      </c>
      <c r="R252" s="13">
        <f>COUNTIF(I252:N252,15)</f>
        <v>0</v>
      </c>
      <c r="S252" s="13">
        <f>COUNTIF(I252:N252,20)</f>
        <v>0</v>
      </c>
      <c r="T252" s="13">
        <f>COUNTIF(I252:N252,22)</f>
        <v>0</v>
      </c>
      <c r="U252" s="13">
        <f>COUNTIF(N252:O252,4)</f>
        <v>0</v>
      </c>
      <c r="V252" s="13">
        <f>COUNTIF(O252:P252,8)</f>
        <v>0</v>
      </c>
      <c r="W252" s="16">
        <f>SUMIF(P252:T252,1)</f>
        <v>0</v>
      </c>
      <c r="X252" s="16">
        <f>SUMIF(U252:V252,1)</f>
        <v>0</v>
      </c>
      <c r="Y252" s="11"/>
      <c r="Z252" s="11">
        <v>0</v>
      </c>
    </row>
    <row r="253" spans="1:26" x14ac:dyDescent="0.25">
      <c r="A253" s="109" t="s">
        <v>24</v>
      </c>
      <c r="B253" s="22" t="e">
        <f>$B$3</f>
        <v>#REF!</v>
      </c>
      <c r="C253" s="22" t="e">
        <f>$C$3</f>
        <v>#REF!</v>
      </c>
      <c r="D253" s="22" t="e">
        <f>$D243</f>
        <v>#REF!</v>
      </c>
      <c r="E253" s="22" t="e">
        <f>$E$3</f>
        <v>#REF!</v>
      </c>
      <c r="F253" s="22" t="e">
        <f>$F$3</f>
        <v>#REF!</v>
      </c>
      <c r="G253" s="22" t="e">
        <f>$G$3</f>
        <v>#REF!</v>
      </c>
      <c r="H253" s="22" t="e">
        <f>$H$3</f>
        <v>#REF!</v>
      </c>
      <c r="I253" s="13">
        <f>$I$252</f>
        <v>0</v>
      </c>
      <c r="J253" s="13">
        <f>$J$252</f>
        <v>0</v>
      </c>
      <c r="K253" s="13">
        <f>$K$252</f>
        <v>0</v>
      </c>
      <c r="L253" s="13">
        <f>$L$252</f>
        <v>0</v>
      </c>
      <c r="M253" s="13">
        <f>$M$252</f>
        <v>0</v>
      </c>
      <c r="N253" s="13">
        <f>$N$252</f>
        <v>0</v>
      </c>
      <c r="O253" s="13">
        <f>$O$252</f>
        <v>0</v>
      </c>
      <c r="P253" s="13">
        <f>COUNTIF(I253:N253,15)</f>
        <v>0</v>
      </c>
      <c r="Q253" s="13">
        <f>COUNTIF(I253:N253,17)</f>
        <v>0</v>
      </c>
      <c r="R253" s="13">
        <f>COUNTIF(I253:N253,27)</f>
        <v>0</v>
      </c>
      <c r="S253" s="13">
        <f>COUNTIF(I253:N253,33)</f>
        <v>0</v>
      </c>
      <c r="T253" s="13">
        <f>COUNTIF(I253:N253,50)</f>
        <v>0</v>
      </c>
      <c r="U253" s="13">
        <f>COUNTIF(N253:O253,1)</f>
        <v>0</v>
      </c>
      <c r="V253" s="13">
        <f>COUNTIF(O253:P253,2)</f>
        <v>0</v>
      </c>
      <c r="W253" s="16">
        <f t="shared" ref="W253:W259" si="264">SUMIF(P253:T253,1)</f>
        <v>0</v>
      </c>
      <c r="X253" s="16">
        <f t="shared" ref="X253:X259" si="265">SUMIF(U253:V253,1)</f>
        <v>0</v>
      </c>
      <c r="Y253" s="11"/>
      <c r="Z253" s="11">
        <v>0</v>
      </c>
    </row>
    <row r="254" spans="1:26" x14ac:dyDescent="0.25">
      <c r="A254" s="109" t="s">
        <v>25</v>
      </c>
      <c r="B254" s="22" t="e">
        <f>$B$4</f>
        <v>#REF!</v>
      </c>
      <c r="C254" s="22" t="e">
        <f>$C$4</f>
        <v>#REF!</v>
      </c>
      <c r="D254" s="22" t="e">
        <f>$D244</f>
        <v>#REF!</v>
      </c>
      <c r="E254" s="22" t="e">
        <f>$E$4</f>
        <v>#REF!</v>
      </c>
      <c r="F254" s="22" t="e">
        <f>$F$4</f>
        <v>#REF!</v>
      </c>
      <c r="G254" s="22" t="e">
        <f>$G$4</f>
        <v>#REF!</v>
      </c>
      <c r="H254" s="22" t="e">
        <f>$H$4</f>
        <v>#REF!</v>
      </c>
      <c r="I254" s="13">
        <f t="shared" ref="I254:I257" si="266">$I$252</f>
        <v>0</v>
      </c>
      <c r="J254" s="13">
        <f t="shared" ref="J254:J257" si="267">$J$252</f>
        <v>0</v>
      </c>
      <c r="K254" s="13">
        <f t="shared" ref="K254:K257" si="268">$K$252</f>
        <v>0</v>
      </c>
      <c r="L254" s="13">
        <f t="shared" ref="L254:L257" si="269">$L$252</f>
        <v>0</v>
      </c>
      <c r="M254" s="13">
        <f t="shared" ref="M254:M257" si="270">$M$252</f>
        <v>0</v>
      </c>
      <c r="N254" s="13">
        <f t="shared" ref="N254:N257" si="271">$N$252</f>
        <v>0</v>
      </c>
      <c r="O254" s="13">
        <f t="shared" ref="O254:O257" si="272">$O$252</f>
        <v>0</v>
      </c>
      <c r="P254" s="13">
        <f>COUNTIF(I254:N254,7)</f>
        <v>0</v>
      </c>
      <c r="Q254" s="13">
        <f t="shared" ref="Q254" si="273">COUNTIF(I254:N254,8)</f>
        <v>0</v>
      </c>
      <c r="R254" s="13">
        <f>COUNTIF(I254:N254,28)</f>
        <v>0</v>
      </c>
      <c r="S254" s="13">
        <f>COUNTIF(I254:N254,34)</f>
        <v>0</v>
      </c>
      <c r="T254" s="13">
        <f>COUNTIF(I254:N254,39)</f>
        <v>0</v>
      </c>
      <c r="U254" s="13">
        <f t="shared" ref="U254:U255" si="274">COUNTIF(N254:O254,4)</f>
        <v>0</v>
      </c>
      <c r="V254" s="13">
        <f>COUNTIF(O254:P254,10)</f>
        <v>0</v>
      </c>
      <c r="W254" s="16">
        <f t="shared" si="264"/>
        <v>0</v>
      </c>
      <c r="X254" s="16">
        <f t="shared" si="265"/>
        <v>0</v>
      </c>
      <c r="Y254" s="11"/>
      <c r="Z254" s="11">
        <v>0</v>
      </c>
    </row>
    <row r="255" spans="1:26" x14ac:dyDescent="0.25">
      <c r="A255" s="109" t="s">
        <v>26</v>
      </c>
      <c r="B255" s="22" t="e">
        <f>$B$5</f>
        <v>#REF!</v>
      </c>
      <c r="C255" s="22" t="e">
        <f>$C$5</f>
        <v>#REF!</v>
      </c>
      <c r="D255" s="22" t="e">
        <f>$D$5</f>
        <v>#REF!</v>
      </c>
      <c r="E255" s="22" t="e">
        <f>$E245</f>
        <v>#REF!</v>
      </c>
      <c r="F255" s="22" t="e">
        <f>$F$5</f>
        <v>#REF!</v>
      </c>
      <c r="G255" s="22" t="e">
        <f>$G$5</f>
        <v>#REF!</v>
      </c>
      <c r="H255" s="22" t="e">
        <f>$H$5</f>
        <v>#REF!</v>
      </c>
      <c r="I255" s="13">
        <f t="shared" si="266"/>
        <v>0</v>
      </c>
      <c r="J255" s="13">
        <f t="shared" si="267"/>
        <v>0</v>
      </c>
      <c r="K255" s="13">
        <f t="shared" si="268"/>
        <v>0</v>
      </c>
      <c r="L255" s="13">
        <f t="shared" si="269"/>
        <v>0</v>
      </c>
      <c r="M255" s="13">
        <f t="shared" si="270"/>
        <v>0</v>
      </c>
      <c r="N255" s="13">
        <f t="shared" si="271"/>
        <v>0</v>
      </c>
      <c r="O255" s="13">
        <f t="shared" si="272"/>
        <v>0</v>
      </c>
      <c r="P255" s="13">
        <f>COUNTIF(I255:N255,1)</f>
        <v>0</v>
      </c>
      <c r="Q255" s="13">
        <f>COUNTIF(I255:N255,6)</f>
        <v>0</v>
      </c>
      <c r="R255" s="13">
        <f>COUNTIF(I255:N255,19)</f>
        <v>0</v>
      </c>
      <c r="S255" s="13">
        <f>COUNTIF(I255:N255,38)</f>
        <v>0</v>
      </c>
      <c r="T255" s="13">
        <f>COUNTIF(I255:N255,40)</f>
        <v>0</v>
      </c>
      <c r="U255" s="13">
        <f t="shared" si="274"/>
        <v>0</v>
      </c>
      <c r="V255" s="13">
        <f>COUNTIF(O255:P255,5)</f>
        <v>0</v>
      </c>
      <c r="W255" s="16">
        <f t="shared" si="264"/>
        <v>0</v>
      </c>
      <c r="X255" s="16">
        <f t="shared" si="265"/>
        <v>0</v>
      </c>
      <c r="Y255" s="11"/>
      <c r="Z255" s="11">
        <v>0</v>
      </c>
    </row>
    <row r="256" spans="1:26" x14ac:dyDescent="0.25">
      <c r="A256" s="109" t="s">
        <v>27</v>
      </c>
      <c r="B256" s="22" t="e">
        <f>$B$6</f>
        <v>#REF!</v>
      </c>
      <c r="C256" s="22" t="e">
        <f>$C$6</f>
        <v>#REF!</v>
      </c>
      <c r="D256" s="22" t="e">
        <f>$D$6</f>
        <v>#REF!</v>
      </c>
      <c r="E256" s="22" t="e">
        <f>$E$6</f>
        <v>#REF!</v>
      </c>
      <c r="F256" s="22" t="e">
        <f>$F$6</f>
        <v>#REF!</v>
      </c>
      <c r="G256" s="22" t="e">
        <f>$G$6</f>
        <v>#REF!</v>
      </c>
      <c r="H256" s="22" t="e">
        <f>$H$6</f>
        <v>#REF!</v>
      </c>
      <c r="I256" s="13">
        <f t="shared" si="266"/>
        <v>0</v>
      </c>
      <c r="J256" s="13">
        <f t="shared" si="267"/>
        <v>0</v>
      </c>
      <c r="K256" s="13">
        <f t="shared" si="268"/>
        <v>0</v>
      </c>
      <c r="L256" s="13">
        <f t="shared" si="269"/>
        <v>0</v>
      </c>
      <c r="M256" s="13">
        <f t="shared" si="270"/>
        <v>0</v>
      </c>
      <c r="N256" s="13">
        <f t="shared" si="271"/>
        <v>0</v>
      </c>
      <c r="O256" s="13">
        <f t="shared" si="272"/>
        <v>0</v>
      </c>
      <c r="P256" s="13">
        <f>COUNTIF(I256:N256,10)</f>
        <v>0</v>
      </c>
      <c r="Q256" s="13">
        <f>COUNTIF(I256:N256,25)</f>
        <v>0</v>
      </c>
      <c r="R256" s="13">
        <f>COUNTIF(I256:N256,26)</f>
        <v>0</v>
      </c>
      <c r="S256" s="13">
        <f>COUNTIF(I256:N256,29)</f>
        <v>0</v>
      </c>
      <c r="T256" s="13">
        <f>COUNTIF(I256:N256,35)</f>
        <v>0</v>
      </c>
      <c r="U256" s="13">
        <f>COUNTIF(N256:O256,6)</f>
        <v>0</v>
      </c>
      <c r="V256" s="13">
        <f>COUNTIF(O256:P256,9)</f>
        <v>0</v>
      </c>
      <c r="W256" s="16">
        <f t="shared" si="264"/>
        <v>0</v>
      </c>
      <c r="X256" s="16">
        <f t="shared" si="265"/>
        <v>0</v>
      </c>
      <c r="Y256" s="11"/>
      <c r="Z256" s="11">
        <v>0</v>
      </c>
    </row>
    <row r="257" spans="1:26" x14ac:dyDescent="0.25">
      <c r="A257" s="109" t="s">
        <v>28</v>
      </c>
      <c r="B257" s="22" t="e">
        <f>$B$7</f>
        <v>#REF!</v>
      </c>
      <c r="C257" s="22" t="e">
        <f>$C$7</f>
        <v>#REF!</v>
      </c>
      <c r="D257" s="22" t="e">
        <f>$D247</f>
        <v>#REF!</v>
      </c>
      <c r="E257" s="22" t="e">
        <f>$E$7</f>
        <v>#REF!</v>
      </c>
      <c r="F257" s="22" t="e">
        <f>$F$7</f>
        <v>#REF!</v>
      </c>
      <c r="G257" s="22" t="e">
        <f>$G$7</f>
        <v>#REF!</v>
      </c>
      <c r="H257" s="22" t="e">
        <f>$H$7</f>
        <v>#REF!</v>
      </c>
      <c r="I257" s="13">
        <f t="shared" si="266"/>
        <v>0</v>
      </c>
      <c r="J257" s="13">
        <f t="shared" si="267"/>
        <v>0</v>
      </c>
      <c r="K257" s="13">
        <f t="shared" si="268"/>
        <v>0</v>
      </c>
      <c r="L257" s="13">
        <f t="shared" si="269"/>
        <v>0</v>
      </c>
      <c r="M257" s="13">
        <f t="shared" si="270"/>
        <v>0</v>
      </c>
      <c r="N257" s="13">
        <f t="shared" si="271"/>
        <v>0</v>
      </c>
      <c r="O257" s="13">
        <f t="shared" si="272"/>
        <v>0</v>
      </c>
      <c r="P257" s="13">
        <f>COUNTIF(I257:N257,8)</f>
        <v>0</v>
      </c>
      <c r="Q257" s="13">
        <f>COUNTIF(I257:N257,33)</f>
        <v>0</v>
      </c>
      <c r="R257" s="13">
        <f>COUNTIF(I257:N257,35)</f>
        <v>0</v>
      </c>
      <c r="S257" s="13">
        <f>COUNTIF(I257:N257,36)</f>
        <v>0</v>
      </c>
      <c r="T257" s="13">
        <f>COUNTIF(I257:N257,37)</f>
        <v>0</v>
      </c>
      <c r="U257" s="13">
        <f>COUNTIF(N257:O257,3)</f>
        <v>0</v>
      </c>
      <c r="V257" s="13">
        <f>COUNTIF(O257:P257,7)</f>
        <v>0</v>
      </c>
      <c r="W257" s="16">
        <f t="shared" si="264"/>
        <v>0</v>
      </c>
      <c r="X257" s="16">
        <f t="shared" si="265"/>
        <v>0</v>
      </c>
      <c r="Y257" s="11"/>
      <c r="Z257" s="11">
        <v>0</v>
      </c>
    </row>
    <row r="258" spans="1:26" x14ac:dyDescent="0.25">
      <c r="A258" s="109" t="s">
        <v>29</v>
      </c>
      <c r="B258" s="22" t="e">
        <f>$B$8</f>
        <v>#REF!</v>
      </c>
      <c r="C258" s="22" t="e">
        <f>$C$8</f>
        <v>#REF!</v>
      </c>
      <c r="D258" s="22" t="e">
        <f>$D$8</f>
        <v>#REF!</v>
      </c>
      <c r="E258" s="22" t="e">
        <f>$E$8</f>
        <v>#REF!</v>
      </c>
      <c r="F258" s="22" t="e">
        <f>$F$8</f>
        <v>#REF!</v>
      </c>
      <c r="G258" s="22" t="e">
        <f>$G$8</f>
        <v>#REF!</v>
      </c>
      <c r="H258" s="22" t="e">
        <f>$H$8</f>
        <v>#REF!</v>
      </c>
      <c r="I258" s="13">
        <v>0</v>
      </c>
      <c r="J258" s="13">
        <v>0</v>
      </c>
      <c r="K258" s="13">
        <v>0</v>
      </c>
      <c r="L258" s="13">
        <v>0</v>
      </c>
      <c r="M258" s="13">
        <v>0</v>
      </c>
      <c r="N258" s="13">
        <v>0</v>
      </c>
      <c r="O258" s="13">
        <v>0</v>
      </c>
      <c r="P258" s="13">
        <v>0</v>
      </c>
      <c r="Q258" s="13">
        <v>0</v>
      </c>
      <c r="R258" s="13">
        <v>0</v>
      </c>
      <c r="S258" s="13">
        <v>0</v>
      </c>
      <c r="T258" s="13">
        <v>0</v>
      </c>
      <c r="U258" s="13">
        <v>0</v>
      </c>
      <c r="V258" s="13">
        <v>0</v>
      </c>
      <c r="W258" s="16">
        <f t="shared" si="264"/>
        <v>0</v>
      </c>
      <c r="X258" s="16">
        <f t="shared" si="265"/>
        <v>0</v>
      </c>
      <c r="Y258" s="11"/>
      <c r="Z258" s="11">
        <v>0</v>
      </c>
    </row>
    <row r="259" spans="1:26" ht="15.75" thickBot="1" x14ac:dyDescent="0.3">
      <c r="A259" s="109" t="s">
        <v>30</v>
      </c>
      <c r="B259" s="22" t="e">
        <f>$B$9</f>
        <v>#REF!</v>
      </c>
      <c r="C259" s="22" t="e">
        <f>$C$9</f>
        <v>#REF!</v>
      </c>
      <c r="D259" s="22" t="e">
        <f>$D$9</f>
        <v>#REF!</v>
      </c>
      <c r="E259" s="22" t="e">
        <f>$E$9</f>
        <v>#REF!</v>
      </c>
      <c r="F259" s="22" t="e">
        <f>$F$9</f>
        <v>#REF!</v>
      </c>
      <c r="G259" s="22" t="e">
        <f>$G$9</f>
        <v>#REF!</v>
      </c>
      <c r="H259" s="22" t="e">
        <f>$H$9</f>
        <v>#REF!</v>
      </c>
      <c r="I259" s="13">
        <v>0</v>
      </c>
      <c r="J259" s="13">
        <v>0</v>
      </c>
      <c r="K259" s="13">
        <v>0</v>
      </c>
      <c r="L259" s="13">
        <v>0</v>
      </c>
      <c r="M259" s="13">
        <v>0</v>
      </c>
      <c r="N259" s="13">
        <v>0</v>
      </c>
      <c r="O259" s="13">
        <v>0</v>
      </c>
      <c r="P259" s="13">
        <v>0</v>
      </c>
      <c r="Q259" s="13">
        <v>0</v>
      </c>
      <c r="R259" s="13">
        <v>0</v>
      </c>
      <c r="S259" s="13">
        <v>0</v>
      </c>
      <c r="T259" s="13">
        <v>0</v>
      </c>
      <c r="U259" s="13">
        <v>0</v>
      </c>
      <c r="V259" s="13">
        <v>0</v>
      </c>
      <c r="W259" s="16">
        <f t="shared" si="264"/>
        <v>0</v>
      </c>
      <c r="X259" s="16">
        <f t="shared" si="265"/>
        <v>0</v>
      </c>
      <c r="Y259" s="11"/>
      <c r="Z259" s="11">
        <v>0</v>
      </c>
    </row>
    <row r="260" spans="1:26" ht="15.75" thickBot="1" x14ac:dyDescent="0.3">
      <c r="A260" s="108">
        <v>44372</v>
      </c>
      <c r="B260" s="361" t="s">
        <v>0</v>
      </c>
      <c r="C260" s="340"/>
      <c r="D260" s="340"/>
      <c r="E260" s="340"/>
      <c r="F260" s="340"/>
      <c r="G260" s="340"/>
      <c r="H260" s="346"/>
      <c r="I260" s="361" t="s">
        <v>1</v>
      </c>
      <c r="J260" s="340"/>
      <c r="K260" s="340"/>
      <c r="L260" s="340"/>
      <c r="M260" s="340"/>
      <c r="N260" s="340"/>
      <c r="O260" s="340"/>
      <c r="P260" s="361" t="s">
        <v>2</v>
      </c>
      <c r="Q260" s="340"/>
      <c r="R260" s="340"/>
      <c r="S260" s="340"/>
      <c r="T260" s="340"/>
      <c r="U260" s="340"/>
      <c r="V260" s="340"/>
      <c r="W260" s="1" t="s">
        <v>9</v>
      </c>
      <c r="X260" s="2" t="s">
        <v>3</v>
      </c>
      <c r="Y260" s="11"/>
      <c r="Z260" s="11" t="s">
        <v>5</v>
      </c>
    </row>
    <row r="261" spans="1:26" x14ac:dyDescent="0.25">
      <c r="A261" s="109" t="s">
        <v>23</v>
      </c>
      <c r="B261" s="22" t="e">
        <f>$B$2</f>
        <v>#REF!</v>
      </c>
      <c r="C261" s="22" t="e">
        <f>$C$2</f>
        <v>#REF!</v>
      </c>
      <c r="D261" s="22" t="e">
        <f>$D$2</f>
        <v>#REF!</v>
      </c>
      <c r="E261" s="22" t="e">
        <f>$E$2</f>
        <v>#REF!</v>
      </c>
      <c r="F261" s="22" t="e">
        <f>$F$2</f>
        <v>#REF!</v>
      </c>
      <c r="G261" s="22">
        <f>$G251</f>
        <v>0</v>
      </c>
      <c r="H261" s="22" t="e">
        <f>$H$2</f>
        <v>#REF!</v>
      </c>
      <c r="I261" s="19"/>
      <c r="J261" s="19"/>
      <c r="K261" s="19"/>
      <c r="L261" s="19"/>
      <c r="M261" s="19"/>
      <c r="N261" s="19"/>
      <c r="O261" s="19"/>
      <c r="P261" s="13">
        <f>COUNTIF(I261:N261,3)</f>
        <v>0</v>
      </c>
      <c r="Q261" s="13">
        <f>COUNTIF(I261:N261,6)</f>
        <v>0</v>
      </c>
      <c r="R261" s="13">
        <f>COUNTIF(I261:N261,15)</f>
        <v>0</v>
      </c>
      <c r="S261" s="13">
        <f>COUNTIF(I261:N261,20)</f>
        <v>0</v>
      </c>
      <c r="T261" s="13">
        <f>COUNTIF(I261:N261,22)</f>
        <v>0</v>
      </c>
      <c r="U261" s="13">
        <f>COUNTIF(N261:O261,4)</f>
        <v>0</v>
      </c>
      <c r="V261" s="13">
        <f>COUNTIF(O261:P261,8)</f>
        <v>0</v>
      </c>
      <c r="W261" s="16">
        <f>SUMIF(P261:T261,1)</f>
        <v>0</v>
      </c>
      <c r="X261" s="16">
        <f>SUMIF(U261:V261,1)</f>
        <v>0</v>
      </c>
      <c r="Y261" s="11"/>
      <c r="Z261" s="11">
        <v>0</v>
      </c>
    </row>
    <row r="262" spans="1:26" x14ac:dyDescent="0.25">
      <c r="A262" s="109" t="s">
        <v>24</v>
      </c>
      <c r="B262" s="22" t="e">
        <f>$B$3</f>
        <v>#REF!</v>
      </c>
      <c r="C262" s="22" t="e">
        <f>$C$3</f>
        <v>#REF!</v>
      </c>
      <c r="D262" s="22" t="e">
        <f>$D252</f>
        <v>#REF!</v>
      </c>
      <c r="E262" s="22" t="e">
        <f>$E$3</f>
        <v>#REF!</v>
      </c>
      <c r="F262" s="22" t="e">
        <f>$F$3</f>
        <v>#REF!</v>
      </c>
      <c r="G262" s="22" t="e">
        <f>$G$3</f>
        <v>#REF!</v>
      </c>
      <c r="H262" s="22" t="e">
        <f>$H$3</f>
        <v>#REF!</v>
      </c>
      <c r="I262" s="13">
        <f>$I$261</f>
        <v>0</v>
      </c>
      <c r="J262" s="13">
        <f>$J$261</f>
        <v>0</v>
      </c>
      <c r="K262" s="13">
        <f>$K$261</f>
        <v>0</v>
      </c>
      <c r="L262" s="13">
        <f>$L$261</f>
        <v>0</v>
      </c>
      <c r="M262" s="13">
        <f>$M$261</f>
        <v>0</v>
      </c>
      <c r="N262" s="13">
        <f>$N$261</f>
        <v>0</v>
      </c>
      <c r="O262" s="13">
        <f>$O$261</f>
        <v>0</v>
      </c>
      <c r="P262" s="13">
        <f>COUNTIF(I262:N262,15)</f>
        <v>0</v>
      </c>
      <c r="Q262" s="13">
        <f>COUNTIF(I262:N262,17)</f>
        <v>0</v>
      </c>
      <c r="R262" s="13">
        <f>COUNTIF(I262:N262,27)</f>
        <v>0</v>
      </c>
      <c r="S262" s="13">
        <f>COUNTIF(I262:N262,33)</f>
        <v>0</v>
      </c>
      <c r="T262" s="13">
        <f>COUNTIF(I262:N262,50)</f>
        <v>0</v>
      </c>
      <c r="U262" s="13">
        <f>COUNTIF(N262:O262,1)</f>
        <v>0</v>
      </c>
      <c r="V262" s="13">
        <f>COUNTIF(O262:P262,2)</f>
        <v>0</v>
      </c>
      <c r="W262" s="16">
        <f t="shared" ref="W262:W268" si="275">SUMIF(P262:T262,1)</f>
        <v>0</v>
      </c>
      <c r="X262" s="16">
        <f t="shared" ref="X262:X268" si="276">SUMIF(U262:V262,1)</f>
        <v>0</v>
      </c>
      <c r="Y262" s="11"/>
      <c r="Z262" s="11">
        <v>0</v>
      </c>
    </row>
    <row r="263" spans="1:26" x14ac:dyDescent="0.25">
      <c r="A263" s="109" t="s">
        <v>25</v>
      </c>
      <c r="B263" s="22" t="e">
        <f>$B$4</f>
        <v>#REF!</v>
      </c>
      <c r="C263" s="22" t="e">
        <f>$C$4</f>
        <v>#REF!</v>
      </c>
      <c r="D263" s="22" t="e">
        <f>$D253</f>
        <v>#REF!</v>
      </c>
      <c r="E263" s="22" t="e">
        <f>$E$4</f>
        <v>#REF!</v>
      </c>
      <c r="F263" s="22" t="e">
        <f>$F$4</f>
        <v>#REF!</v>
      </c>
      <c r="G263" s="22" t="e">
        <f>$G$4</f>
        <v>#REF!</v>
      </c>
      <c r="H263" s="22" t="e">
        <f>$H$4</f>
        <v>#REF!</v>
      </c>
      <c r="I263" s="13">
        <f t="shared" ref="I263:I266" si="277">$I$261</f>
        <v>0</v>
      </c>
      <c r="J263" s="13">
        <f t="shared" ref="J263:J266" si="278">$J$261</f>
        <v>0</v>
      </c>
      <c r="K263" s="13">
        <f t="shared" ref="K263:K266" si="279">$K$261</f>
        <v>0</v>
      </c>
      <c r="L263" s="13">
        <f t="shared" ref="L263:L266" si="280">$L$261</f>
        <v>0</v>
      </c>
      <c r="M263" s="13">
        <f t="shared" ref="M263:M266" si="281">$M$261</f>
        <v>0</v>
      </c>
      <c r="N263" s="13">
        <f t="shared" ref="N263:N266" si="282">$N$261</f>
        <v>0</v>
      </c>
      <c r="O263" s="13">
        <f t="shared" ref="O263:O266" si="283">$O$261</f>
        <v>0</v>
      </c>
      <c r="P263" s="13">
        <f>COUNTIF(I263:N263,7)</f>
        <v>0</v>
      </c>
      <c r="Q263" s="13">
        <f t="shared" ref="Q263" si="284">COUNTIF(I263:N263,8)</f>
        <v>0</v>
      </c>
      <c r="R263" s="13">
        <f>COUNTIF(I263:N263,28)</f>
        <v>0</v>
      </c>
      <c r="S263" s="13">
        <f>COUNTIF(I263:N263,34)</f>
        <v>0</v>
      </c>
      <c r="T263" s="13">
        <f>COUNTIF(I263:N263,39)</f>
        <v>0</v>
      </c>
      <c r="U263" s="13">
        <f t="shared" ref="U263:U264" si="285">COUNTIF(N263:O263,4)</f>
        <v>0</v>
      </c>
      <c r="V263" s="13">
        <f>COUNTIF(O263:P263,10)</f>
        <v>0</v>
      </c>
      <c r="W263" s="16">
        <f t="shared" si="275"/>
        <v>0</v>
      </c>
      <c r="X263" s="16">
        <f t="shared" si="276"/>
        <v>0</v>
      </c>
      <c r="Y263" s="11"/>
      <c r="Z263" s="11">
        <v>0</v>
      </c>
    </row>
    <row r="264" spans="1:26" x14ac:dyDescent="0.25">
      <c r="A264" s="109" t="s">
        <v>26</v>
      </c>
      <c r="B264" s="22" t="e">
        <f>$B$5</f>
        <v>#REF!</v>
      </c>
      <c r="C264" s="22" t="e">
        <f>$C$5</f>
        <v>#REF!</v>
      </c>
      <c r="D264" s="22" t="e">
        <f>$D$5</f>
        <v>#REF!</v>
      </c>
      <c r="E264" s="22" t="e">
        <f>$E254</f>
        <v>#REF!</v>
      </c>
      <c r="F264" s="22" t="e">
        <f>$F$5</f>
        <v>#REF!</v>
      </c>
      <c r="G264" s="22" t="e">
        <f>$G$5</f>
        <v>#REF!</v>
      </c>
      <c r="H264" s="22" t="e">
        <f>$H$5</f>
        <v>#REF!</v>
      </c>
      <c r="I264" s="13">
        <f t="shared" si="277"/>
        <v>0</v>
      </c>
      <c r="J264" s="13">
        <f t="shared" si="278"/>
        <v>0</v>
      </c>
      <c r="K264" s="13">
        <f t="shared" si="279"/>
        <v>0</v>
      </c>
      <c r="L264" s="13">
        <f t="shared" si="280"/>
        <v>0</v>
      </c>
      <c r="M264" s="13">
        <f t="shared" si="281"/>
        <v>0</v>
      </c>
      <c r="N264" s="13">
        <f t="shared" si="282"/>
        <v>0</v>
      </c>
      <c r="O264" s="13">
        <f t="shared" si="283"/>
        <v>0</v>
      </c>
      <c r="P264" s="13">
        <f>COUNTIF(I264:N264,1)</f>
        <v>0</v>
      </c>
      <c r="Q264" s="13">
        <f>COUNTIF(I264:N264,6)</f>
        <v>0</v>
      </c>
      <c r="R264" s="13">
        <f>COUNTIF(I264:N264,19)</f>
        <v>0</v>
      </c>
      <c r="S264" s="13">
        <f>COUNTIF(I264:N264,38)</f>
        <v>0</v>
      </c>
      <c r="T264" s="13">
        <f>COUNTIF(I264:N264,40)</f>
        <v>0</v>
      </c>
      <c r="U264" s="13">
        <f t="shared" si="285"/>
        <v>0</v>
      </c>
      <c r="V264" s="13">
        <f>COUNTIF(O264:P264,5)</f>
        <v>0</v>
      </c>
      <c r="W264" s="16">
        <f t="shared" si="275"/>
        <v>0</v>
      </c>
      <c r="X264" s="16">
        <f t="shared" si="276"/>
        <v>0</v>
      </c>
      <c r="Y264" s="11"/>
      <c r="Z264" s="11">
        <v>0</v>
      </c>
    </row>
    <row r="265" spans="1:26" x14ac:dyDescent="0.25">
      <c r="A265" s="109" t="s">
        <v>27</v>
      </c>
      <c r="B265" s="22" t="e">
        <f>$B$6</f>
        <v>#REF!</v>
      </c>
      <c r="C265" s="22" t="e">
        <f>$C$6</f>
        <v>#REF!</v>
      </c>
      <c r="D265" s="22" t="e">
        <f>$D$6</f>
        <v>#REF!</v>
      </c>
      <c r="E265" s="22" t="e">
        <f>$E$6</f>
        <v>#REF!</v>
      </c>
      <c r="F265" s="22" t="e">
        <f>$F$6</f>
        <v>#REF!</v>
      </c>
      <c r="G265" s="22" t="e">
        <f>$G$6</f>
        <v>#REF!</v>
      </c>
      <c r="H265" s="22" t="e">
        <f>$H$6</f>
        <v>#REF!</v>
      </c>
      <c r="I265" s="13">
        <f t="shared" si="277"/>
        <v>0</v>
      </c>
      <c r="J265" s="13">
        <f t="shared" si="278"/>
        <v>0</v>
      </c>
      <c r="K265" s="13">
        <f t="shared" si="279"/>
        <v>0</v>
      </c>
      <c r="L265" s="13">
        <f t="shared" si="280"/>
        <v>0</v>
      </c>
      <c r="M265" s="13">
        <f t="shared" si="281"/>
        <v>0</v>
      </c>
      <c r="N265" s="13">
        <f t="shared" si="282"/>
        <v>0</v>
      </c>
      <c r="O265" s="13">
        <f t="shared" si="283"/>
        <v>0</v>
      </c>
      <c r="P265" s="13">
        <f>COUNTIF(I265:N265,10)</f>
        <v>0</v>
      </c>
      <c r="Q265" s="13">
        <f>COUNTIF(I265:N265,25)</f>
        <v>0</v>
      </c>
      <c r="R265" s="13">
        <f>COUNTIF(I265:N265,26)</f>
        <v>0</v>
      </c>
      <c r="S265" s="13">
        <f>COUNTIF(I265:N265,29)</f>
        <v>0</v>
      </c>
      <c r="T265" s="13">
        <f>COUNTIF(I265:N265,35)</f>
        <v>0</v>
      </c>
      <c r="U265" s="13">
        <f>COUNTIF(N265:O265,6)</f>
        <v>0</v>
      </c>
      <c r="V265" s="13">
        <f>COUNTIF(O265:P265,9)</f>
        <v>0</v>
      </c>
      <c r="W265" s="16">
        <f t="shared" si="275"/>
        <v>0</v>
      </c>
      <c r="X265" s="16">
        <f t="shared" si="276"/>
        <v>0</v>
      </c>
      <c r="Y265" s="11"/>
      <c r="Z265" s="11">
        <v>0</v>
      </c>
    </row>
    <row r="266" spans="1:26" x14ac:dyDescent="0.25">
      <c r="A266" s="109" t="s">
        <v>28</v>
      </c>
      <c r="B266" s="22" t="e">
        <f>$B$7</f>
        <v>#REF!</v>
      </c>
      <c r="C266" s="22" t="e">
        <f>$C$7</f>
        <v>#REF!</v>
      </c>
      <c r="D266" s="22" t="e">
        <f>$D256</f>
        <v>#REF!</v>
      </c>
      <c r="E266" s="22" t="e">
        <f>$E$7</f>
        <v>#REF!</v>
      </c>
      <c r="F266" s="22" t="e">
        <f>$F$7</f>
        <v>#REF!</v>
      </c>
      <c r="G266" s="22" t="e">
        <f>$G$7</f>
        <v>#REF!</v>
      </c>
      <c r="H266" s="22" t="e">
        <f>$H$7</f>
        <v>#REF!</v>
      </c>
      <c r="I266" s="13">
        <f t="shared" si="277"/>
        <v>0</v>
      </c>
      <c r="J266" s="13">
        <f t="shared" si="278"/>
        <v>0</v>
      </c>
      <c r="K266" s="13">
        <f t="shared" si="279"/>
        <v>0</v>
      </c>
      <c r="L266" s="13">
        <f t="shared" si="280"/>
        <v>0</v>
      </c>
      <c r="M266" s="13">
        <f t="shared" si="281"/>
        <v>0</v>
      </c>
      <c r="N266" s="13">
        <f t="shared" si="282"/>
        <v>0</v>
      </c>
      <c r="O266" s="13">
        <f t="shared" si="283"/>
        <v>0</v>
      </c>
      <c r="P266" s="13">
        <f>COUNTIF(I266:N266,8)</f>
        <v>0</v>
      </c>
      <c r="Q266" s="13">
        <f>COUNTIF(I266:N266,33)</f>
        <v>0</v>
      </c>
      <c r="R266" s="13">
        <f>COUNTIF(I266:N266,35)</f>
        <v>0</v>
      </c>
      <c r="S266" s="13">
        <f>COUNTIF(I266:N266,36)</f>
        <v>0</v>
      </c>
      <c r="T266" s="13">
        <f>COUNTIF(I266:N266,37)</f>
        <v>0</v>
      </c>
      <c r="U266" s="13">
        <f>COUNTIF(N266:O266,3)</f>
        <v>0</v>
      </c>
      <c r="V266" s="13">
        <f>COUNTIF(O266:P266,7)</f>
        <v>0</v>
      </c>
      <c r="W266" s="16">
        <f t="shared" si="275"/>
        <v>0</v>
      </c>
      <c r="X266" s="16">
        <f t="shared" si="276"/>
        <v>0</v>
      </c>
      <c r="Y266" s="11"/>
      <c r="Z266" s="11">
        <v>0</v>
      </c>
    </row>
    <row r="267" spans="1:26" x14ac:dyDescent="0.25">
      <c r="A267" s="109" t="s">
        <v>29</v>
      </c>
      <c r="B267" s="22" t="e">
        <f>$B$8</f>
        <v>#REF!</v>
      </c>
      <c r="C267" s="22" t="e">
        <f>$C$8</f>
        <v>#REF!</v>
      </c>
      <c r="D267" s="22" t="e">
        <f>$D$8</f>
        <v>#REF!</v>
      </c>
      <c r="E267" s="22" t="e">
        <f>$E$8</f>
        <v>#REF!</v>
      </c>
      <c r="F267" s="22" t="e">
        <f>$F$8</f>
        <v>#REF!</v>
      </c>
      <c r="G267" s="22" t="e">
        <f>$G$8</f>
        <v>#REF!</v>
      </c>
      <c r="H267" s="22" t="e">
        <f>$H$8</f>
        <v>#REF!</v>
      </c>
      <c r="I267" s="13">
        <v>0</v>
      </c>
      <c r="J267" s="13">
        <v>0</v>
      </c>
      <c r="K267" s="13">
        <v>0</v>
      </c>
      <c r="L267" s="13">
        <v>0</v>
      </c>
      <c r="M267" s="13">
        <v>0</v>
      </c>
      <c r="N267" s="13">
        <v>0</v>
      </c>
      <c r="O267" s="13">
        <v>0</v>
      </c>
      <c r="P267" s="13">
        <v>0</v>
      </c>
      <c r="Q267" s="13">
        <v>0</v>
      </c>
      <c r="R267" s="13">
        <v>0</v>
      </c>
      <c r="S267" s="13">
        <v>0</v>
      </c>
      <c r="T267" s="13">
        <v>0</v>
      </c>
      <c r="U267" s="13">
        <v>0</v>
      </c>
      <c r="V267" s="13">
        <v>0</v>
      </c>
      <c r="W267" s="16">
        <f t="shared" si="275"/>
        <v>0</v>
      </c>
      <c r="X267" s="16">
        <f t="shared" si="276"/>
        <v>0</v>
      </c>
      <c r="Y267" s="11"/>
      <c r="Z267" s="11">
        <v>0</v>
      </c>
    </row>
    <row r="268" spans="1:26" x14ac:dyDescent="0.25">
      <c r="A268" s="109" t="s">
        <v>30</v>
      </c>
      <c r="B268" s="22" t="e">
        <f>$B$9</f>
        <v>#REF!</v>
      </c>
      <c r="C268" s="22" t="e">
        <f>$C$9</f>
        <v>#REF!</v>
      </c>
      <c r="D268" s="22" t="e">
        <f>$D$9</f>
        <v>#REF!</v>
      </c>
      <c r="E268" s="22" t="e">
        <f>$E$9</f>
        <v>#REF!</v>
      </c>
      <c r="F268" s="22" t="e">
        <f>$F$9</f>
        <v>#REF!</v>
      </c>
      <c r="G268" s="22" t="e">
        <f>$G$9</f>
        <v>#REF!</v>
      </c>
      <c r="H268" s="22" t="e">
        <f>$H$9</f>
        <v>#REF!</v>
      </c>
      <c r="I268" s="13">
        <v>0</v>
      </c>
      <c r="J268" s="13">
        <v>0</v>
      </c>
      <c r="K268" s="13">
        <v>0</v>
      </c>
      <c r="L268" s="13">
        <v>0</v>
      </c>
      <c r="M268" s="13">
        <v>0</v>
      </c>
      <c r="N268" s="13">
        <v>0</v>
      </c>
      <c r="O268" s="13">
        <v>0</v>
      </c>
      <c r="P268" s="13">
        <v>0</v>
      </c>
      <c r="Q268" s="13">
        <v>0</v>
      </c>
      <c r="R268" s="13">
        <v>0</v>
      </c>
      <c r="S268" s="13">
        <v>0</v>
      </c>
      <c r="T268" s="13">
        <v>0</v>
      </c>
      <c r="U268" s="13">
        <v>0</v>
      </c>
      <c r="V268" s="13">
        <v>0</v>
      </c>
      <c r="W268" s="16">
        <f t="shared" si="275"/>
        <v>0</v>
      </c>
      <c r="X268" s="16">
        <f t="shared" si="276"/>
        <v>0</v>
      </c>
      <c r="Y268" s="11"/>
      <c r="Z268" s="11">
        <v>0</v>
      </c>
    </row>
    <row r="269" spans="1:26" x14ac:dyDescent="0.25">
      <c r="A269" s="110">
        <v>26</v>
      </c>
    </row>
    <row r="270" spans="1:26" ht="15.75" thickBot="1" x14ac:dyDescent="0.3"/>
    <row r="271" spans="1:26" ht="15.75" thickBot="1" x14ac:dyDescent="0.3">
      <c r="A271" s="108">
        <v>44379</v>
      </c>
      <c r="B271" s="361" t="s">
        <v>0</v>
      </c>
      <c r="C271" s="340"/>
      <c r="D271" s="340"/>
      <c r="E271" s="340"/>
      <c r="F271" s="340"/>
      <c r="G271" s="340"/>
      <c r="H271" s="346"/>
      <c r="I271" s="361" t="s">
        <v>1</v>
      </c>
      <c r="J271" s="340"/>
      <c r="K271" s="340"/>
      <c r="L271" s="340"/>
      <c r="M271" s="340"/>
      <c r="N271" s="340"/>
      <c r="O271" s="340"/>
      <c r="P271" s="361" t="s">
        <v>2</v>
      </c>
      <c r="Q271" s="340"/>
      <c r="R271" s="340"/>
      <c r="S271" s="340"/>
      <c r="T271" s="340"/>
      <c r="U271" s="340"/>
      <c r="V271" s="340"/>
      <c r="W271" s="1" t="s">
        <v>9</v>
      </c>
      <c r="X271" s="2" t="s">
        <v>3</v>
      </c>
      <c r="Y271" s="11"/>
      <c r="Z271" s="11" t="s">
        <v>5</v>
      </c>
    </row>
    <row r="272" spans="1:26" x14ac:dyDescent="0.25">
      <c r="A272" s="109" t="s">
        <v>23</v>
      </c>
      <c r="B272" s="22" t="e">
        <f>$B$2</f>
        <v>#REF!</v>
      </c>
      <c r="C272" s="22" t="e">
        <f>$C$2</f>
        <v>#REF!</v>
      </c>
      <c r="D272" s="22" t="e">
        <f>$D$2</f>
        <v>#REF!</v>
      </c>
      <c r="E272" s="22" t="e">
        <f>$E$2</f>
        <v>#REF!</v>
      </c>
      <c r="F272" s="22" t="e">
        <f>$F$2</f>
        <v>#REF!</v>
      </c>
      <c r="G272" s="22">
        <f>$G261</f>
        <v>0</v>
      </c>
      <c r="H272" s="22" t="e">
        <f>$H$2</f>
        <v>#REF!</v>
      </c>
      <c r="I272" s="19"/>
      <c r="J272" s="19"/>
      <c r="K272" s="19"/>
      <c r="L272" s="19"/>
      <c r="M272" s="19"/>
      <c r="N272" s="19"/>
      <c r="O272" s="19"/>
      <c r="P272" s="13">
        <f>COUNTIF(I272:N272,3)</f>
        <v>0</v>
      </c>
      <c r="Q272" s="13">
        <f>COUNTIF(I272:N272,6)</f>
        <v>0</v>
      </c>
      <c r="R272" s="13">
        <f>COUNTIF(I272:N272,15)</f>
        <v>0</v>
      </c>
      <c r="S272" s="13">
        <f>COUNTIF(I272:N272,20)</f>
        <v>0</v>
      </c>
      <c r="T272" s="13">
        <f>COUNTIF(I272:N272,22)</f>
        <v>0</v>
      </c>
      <c r="U272" s="13">
        <f>COUNTIF(N272:O272,4)</f>
        <v>0</v>
      </c>
      <c r="V272" s="13">
        <f>COUNTIF(O272:P272,8)</f>
        <v>0</v>
      </c>
      <c r="W272" s="16">
        <f>SUMIF(P272:T272,1)</f>
        <v>0</v>
      </c>
      <c r="X272" s="16">
        <f>SUMIF(U272:V272,1)</f>
        <v>0</v>
      </c>
      <c r="Y272" s="11"/>
      <c r="Z272" s="11">
        <v>0</v>
      </c>
    </row>
    <row r="273" spans="1:26" x14ac:dyDescent="0.25">
      <c r="A273" s="109" t="s">
        <v>24</v>
      </c>
      <c r="B273" s="22" t="e">
        <f>$B$3</f>
        <v>#REF!</v>
      </c>
      <c r="C273" s="22" t="e">
        <f>$C$3</f>
        <v>#REF!</v>
      </c>
      <c r="D273" s="22" t="e">
        <f>$D262</f>
        <v>#REF!</v>
      </c>
      <c r="E273" s="22" t="e">
        <f>$E$3</f>
        <v>#REF!</v>
      </c>
      <c r="F273" s="22" t="e">
        <f>$F$3</f>
        <v>#REF!</v>
      </c>
      <c r="G273" s="22" t="e">
        <f>$G$3</f>
        <v>#REF!</v>
      </c>
      <c r="H273" s="22" t="e">
        <f>$H$3</f>
        <v>#REF!</v>
      </c>
      <c r="I273" s="13">
        <f>$I$272</f>
        <v>0</v>
      </c>
      <c r="J273" s="13">
        <f>$J$272</f>
        <v>0</v>
      </c>
      <c r="K273" s="13">
        <f>$K$272</f>
        <v>0</v>
      </c>
      <c r="L273" s="13">
        <f>$L$272</f>
        <v>0</v>
      </c>
      <c r="M273" s="13">
        <f>$M$272</f>
        <v>0</v>
      </c>
      <c r="N273" s="13">
        <f>$N$272</f>
        <v>0</v>
      </c>
      <c r="O273" s="13">
        <f>$O$272</f>
        <v>0</v>
      </c>
      <c r="P273" s="13">
        <f>COUNTIF(I273:N273,15)</f>
        <v>0</v>
      </c>
      <c r="Q273" s="13">
        <f>COUNTIF(I273:N273,17)</f>
        <v>0</v>
      </c>
      <c r="R273" s="13">
        <f>COUNTIF(I273:N273,27)</f>
        <v>0</v>
      </c>
      <c r="S273" s="13">
        <f>COUNTIF(I273:N273,33)</f>
        <v>0</v>
      </c>
      <c r="T273" s="13">
        <f>COUNTIF(I273:N273,50)</f>
        <v>0</v>
      </c>
      <c r="U273" s="13">
        <f>COUNTIF(N273:O273,1)</f>
        <v>0</v>
      </c>
      <c r="V273" s="13">
        <f>COUNTIF(O273:P273,2)</f>
        <v>0</v>
      </c>
      <c r="W273" s="16">
        <f t="shared" ref="W273:W279" si="286">SUMIF(P273:T273,1)</f>
        <v>0</v>
      </c>
      <c r="X273" s="16">
        <f t="shared" ref="X273:X279" si="287">SUMIF(U273:V273,1)</f>
        <v>0</v>
      </c>
      <c r="Y273" s="11"/>
      <c r="Z273" s="11">
        <v>0</v>
      </c>
    </row>
    <row r="274" spans="1:26" x14ac:dyDescent="0.25">
      <c r="A274" s="109" t="s">
        <v>25</v>
      </c>
      <c r="B274" s="22" t="e">
        <f>$B$4</f>
        <v>#REF!</v>
      </c>
      <c r="C274" s="22" t="e">
        <f>$C$4</f>
        <v>#REF!</v>
      </c>
      <c r="D274" s="22" t="e">
        <f>$D263</f>
        <v>#REF!</v>
      </c>
      <c r="E274" s="22" t="e">
        <f>$E$4</f>
        <v>#REF!</v>
      </c>
      <c r="F274" s="22" t="e">
        <f>$F$4</f>
        <v>#REF!</v>
      </c>
      <c r="G274" s="22" t="e">
        <f>$G$4</f>
        <v>#REF!</v>
      </c>
      <c r="H274" s="22" t="e">
        <f>$H$4</f>
        <v>#REF!</v>
      </c>
      <c r="I274" s="13">
        <f t="shared" ref="I274:I277" si="288">$I$272</f>
        <v>0</v>
      </c>
      <c r="J274" s="13">
        <f t="shared" ref="J274:J277" si="289">$J$272</f>
        <v>0</v>
      </c>
      <c r="K274" s="13">
        <f t="shared" ref="K274:K277" si="290">$K$272</f>
        <v>0</v>
      </c>
      <c r="L274" s="13">
        <f t="shared" ref="L274:L277" si="291">$L$272</f>
        <v>0</v>
      </c>
      <c r="M274" s="13">
        <f t="shared" ref="M274:M277" si="292">$M$272</f>
        <v>0</v>
      </c>
      <c r="N274" s="13">
        <f t="shared" ref="N274:N277" si="293">$N$272</f>
        <v>0</v>
      </c>
      <c r="O274" s="13">
        <f t="shared" ref="O274:O277" si="294">$O$272</f>
        <v>0</v>
      </c>
      <c r="P274" s="13">
        <f>COUNTIF(I274:N274,7)</f>
        <v>0</v>
      </c>
      <c r="Q274" s="13">
        <f t="shared" ref="Q274" si="295">COUNTIF(I274:N274,8)</f>
        <v>0</v>
      </c>
      <c r="R274" s="13">
        <f>COUNTIF(I274:N274,28)</f>
        <v>0</v>
      </c>
      <c r="S274" s="13">
        <f>COUNTIF(I274:N274,34)</f>
        <v>0</v>
      </c>
      <c r="T274" s="13">
        <f>COUNTIF(I274:N274,39)</f>
        <v>0</v>
      </c>
      <c r="U274" s="13">
        <f t="shared" ref="U274:U275" si="296">COUNTIF(N274:O274,4)</f>
        <v>0</v>
      </c>
      <c r="V274" s="13">
        <f>COUNTIF(O274:P274,10)</f>
        <v>0</v>
      </c>
      <c r="W274" s="16">
        <f t="shared" si="286"/>
        <v>0</v>
      </c>
      <c r="X274" s="16">
        <f t="shared" si="287"/>
        <v>0</v>
      </c>
      <c r="Y274" s="11"/>
      <c r="Z274" s="11">
        <v>0</v>
      </c>
    </row>
    <row r="275" spans="1:26" x14ac:dyDescent="0.25">
      <c r="A275" s="109" t="s">
        <v>26</v>
      </c>
      <c r="B275" s="22" t="e">
        <f>$B$5</f>
        <v>#REF!</v>
      </c>
      <c r="C275" s="22" t="e">
        <f>$C$5</f>
        <v>#REF!</v>
      </c>
      <c r="D275" s="22" t="e">
        <f>$D$5</f>
        <v>#REF!</v>
      </c>
      <c r="E275" s="22" t="e">
        <f>$E264</f>
        <v>#REF!</v>
      </c>
      <c r="F275" s="22" t="e">
        <f>$F$5</f>
        <v>#REF!</v>
      </c>
      <c r="G275" s="22" t="e">
        <f>$G$5</f>
        <v>#REF!</v>
      </c>
      <c r="H275" s="22" t="e">
        <f>$H$5</f>
        <v>#REF!</v>
      </c>
      <c r="I275" s="13">
        <f t="shared" si="288"/>
        <v>0</v>
      </c>
      <c r="J275" s="13">
        <f t="shared" si="289"/>
        <v>0</v>
      </c>
      <c r="K275" s="13">
        <f t="shared" si="290"/>
        <v>0</v>
      </c>
      <c r="L275" s="13">
        <f t="shared" si="291"/>
        <v>0</v>
      </c>
      <c r="M275" s="13">
        <f t="shared" si="292"/>
        <v>0</v>
      </c>
      <c r="N275" s="13">
        <f t="shared" si="293"/>
        <v>0</v>
      </c>
      <c r="O275" s="13">
        <f t="shared" si="294"/>
        <v>0</v>
      </c>
      <c r="P275" s="13">
        <f>COUNTIF(I275:N275,1)</f>
        <v>0</v>
      </c>
      <c r="Q275" s="13">
        <f>COUNTIF(I275:N275,6)</f>
        <v>0</v>
      </c>
      <c r="R275" s="13">
        <f>COUNTIF(I275:N275,19)</f>
        <v>0</v>
      </c>
      <c r="S275" s="13">
        <f>COUNTIF(I275:N275,38)</f>
        <v>0</v>
      </c>
      <c r="T275" s="13">
        <f>COUNTIF(I275:N275,40)</f>
        <v>0</v>
      </c>
      <c r="U275" s="13">
        <f t="shared" si="296"/>
        <v>0</v>
      </c>
      <c r="V275" s="13">
        <f>COUNTIF(O275:P275,5)</f>
        <v>0</v>
      </c>
      <c r="W275" s="16">
        <f t="shared" si="286"/>
        <v>0</v>
      </c>
      <c r="X275" s="16">
        <f t="shared" si="287"/>
        <v>0</v>
      </c>
      <c r="Y275" s="11"/>
      <c r="Z275" s="11">
        <v>0</v>
      </c>
    </row>
    <row r="276" spans="1:26" x14ac:dyDescent="0.25">
      <c r="A276" s="109" t="s">
        <v>27</v>
      </c>
      <c r="B276" s="22" t="e">
        <f>$B$6</f>
        <v>#REF!</v>
      </c>
      <c r="C276" s="22" t="e">
        <f>$C$6</f>
        <v>#REF!</v>
      </c>
      <c r="D276" s="22" t="e">
        <f>$D$6</f>
        <v>#REF!</v>
      </c>
      <c r="E276" s="22" t="e">
        <f>$E$6</f>
        <v>#REF!</v>
      </c>
      <c r="F276" s="22" t="e">
        <f>$F$6</f>
        <v>#REF!</v>
      </c>
      <c r="G276" s="22" t="e">
        <f>$G$6</f>
        <v>#REF!</v>
      </c>
      <c r="H276" s="22" t="e">
        <f>$H$6</f>
        <v>#REF!</v>
      </c>
      <c r="I276" s="13">
        <f t="shared" si="288"/>
        <v>0</v>
      </c>
      <c r="J276" s="13">
        <f t="shared" si="289"/>
        <v>0</v>
      </c>
      <c r="K276" s="13">
        <f t="shared" si="290"/>
        <v>0</v>
      </c>
      <c r="L276" s="13">
        <f t="shared" si="291"/>
        <v>0</v>
      </c>
      <c r="M276" s="13">
        <f t="shared" si="292"/>
        <v>0</v>
      </c>
      <c r="N276" s="13">
        <f t="shared" si="293"/>
        <v>0</v>
      </c>
      <c r="O276" s="13">
        <f t="shared" si="294"/>
        <v>0</v>
      </c>
      <c r="P276" s="13">
        <f>COUNTIF(I276:N276,10)</f>
        <v>0</v>
      </c>
      <c r="Q276" s="13">
        <f>COUNTIF(I276:N276,25)</f>
        <v>0</v>
      </c>
      <c r="R276" s="13">
        <f>COUNTIF(I276:N276,26)</f>
        <v>0</v>
      </c>
      <c r="S276" s="13">
        <f>COUNTIF(I276:N276,29)</f>
        <v>0</v>
      </c>
      <c r="T276" s="13">
        <f>COUNTIF(I276:N276,35)</f>
        <v>0</v>
      </c>
      <c r="U276" s="13">
        <f>COUNTIF(N276:O276,6)</f>
        <v>0</v>
      </c>
      <c r="V276" s="13">
        <f>COUNTIF(O276:P276,9)</f>
        <v>0</v>
      </c>
      <c r="W276" s="16">
        <f t="shared" si="286"/>
        <v>0</v>
      </c>
      <c r="X276" s="16">
        <f t="shared" si="287"/>
        <v>0</v>
      </c>
      <c r="Y276" s="11"/>
      <c r="Z276" s="11">
        <v>0</v>
      </c>
    </row>
    <row r="277" spans="1:26" x14ac:dyDescent="0.25">
      <c r="A277" s="109" t="s">
        <v>28</v>
      </c>
      <c r="B277" s="22" t="e">
        <f>$B$7</f>
        <v>#REF!</v>
      </c>
      <c r="C277" s="22" t="e">
        <f>$C$7</f>
        <v>#REF!</v>
      </c>
      <c r="D277" s="22" t="e">
        <f>$D266</f>
        <v>#REF!</v>
      </c>
      <c r="E277" s="22" t="e">
        <f>$E$7</f>
        <v>#REF!</v>
      </c>
      <c r="F277" s="22" t="e">
        <f>$F$7</f>
        <v>#REF!</v>
      </c>
      <c r="G277" s="22" t="e">
        <f>$G$7</f>
        <v>#REF!</v>
      </c>
      <c r="H277" s="22" t="e">
        <f>$H$7</f>
        <v>#REF!</v>
      </c>
      <c r="I277" s="13">
        <f t="shared" si="288"/>
        <v>0</v>
      </c>
      <c r="J277" s="13">
        <f t="shared" si="289"/>
        <v>0</v>
      </c>
      <c r="K277" s="13">
        <f t="shared" si="290"/>
        <v>0</v>
      </c>
      <c r="L277" s="13">
        <f t="shared" si="291"/>
        <v>0</v>
      </c>
      <c r="M277" s="13">
        <f t="shared" si="292"/>
        <v>0</v>
      </c>
      <c r="N277" s="13">
        <f t="shared" si="293"/>
        <v>0</v>
      </c>
      <c r="O277" s="13">
        <f t="shared" si="294"/>
        <v>0</v>
      </c>
      <c r="P277" s="13">
        <f>COUNTIF(I277:N277,8)</f>
        <v>0</v>
      </c>
      <c r="Q277" s="13">
        <f>COUNTIF(I277:N277,33)</f>
        <v>0</v>
      </c>
      <c r="R277" s="13">
        <f>COUNTIF(I277:N277,35)</f>
        <v>0</v>
      </c>
      <c r="S277" s="13">
        <f>COUNTIF(I277:N277,36)</f>
        <v>0</v>
      </c>
      <c r="T277" s="13">
        <f>COUNTIF(I277:N277,37)</f>
        <v>0</v>
      </c>
      <c r="U277" s="13">
        <f>COUNTIF(N277:O277,3)</f>
        <v>0</v>
      </c>
      <c r="V277" s="13">
        <f>COUNTIF(O277:P277,7)</f>
        <v>0</v>
      </c>
      <c r="W277" s="16">
        <f t="shared" si="286"/>
        <v>0</v>
      </c>
      <c r="X277" s="16">
        <f t="shared" si="287"/>
        <v>0</v>
      </c>
      <c r="Y277" s="11"/>
      <c r="Z277" s="11">
        <v>0</v>
      </c>
    </row>
    <row r="278" spans="1:26" x14ac:dyDescent="0.25">
      <c r="A278" s="109" t="s">
        <v>29</v>
      </c>
      <c r="B278" s="22" t="e">
        <f>$B$8</f>
        <v>#REF!</v>
      </c>
      <c r="C278" s="22" t="e">
        <f>$C$8</f>
        <v>#REF!</v>
      </c>
      <c r="D278" s="22" t="e">
        <f>$D$8</f>
        <v>#REF!</v>
      </c>
      <c r="E278" s="22" t="e">
        <f>$E$8</f>
        <v>#REF!</v>
      </c>
      <c r="F278" s="22" t="e">
        <f>$F$8</f>
        <v>#REF!</v>
      </c>
      <c r="G278" s="22" t="e">
        <f>$G$8</f>
        <v>#REF!</v>
      </c>
      <c r="H278" s="22" t="e">
        <f>$H$8</f>
        <v>#REF!</v>
      </c>
      <c r="I278" s="13">
        <v>0</v>
      </c>
      <c r="J278" s="13">
        <v>0</v>
      </c>
      <c r="K278" s="13">
        <v>0</v>
      </c>
      <c r="L278" s="13">
        <v>0</v>
      </c>
      <c r="M278" s="13">
        <v>0</v>
      </c>
      <c r="N278" s="13">
        <v>0</v>
      </c>
      <c r="O278" s="13">
        <v>0</v>
      </c>
      <c r="P278" s="13">
        <v>0</v>
      </c>
      <c r="Q278" s="13">
        <v>0</v>
      </c>
      <c r="R278" s="13">
        <v>0</v>
      </c>
      <c r="S278" s="13">
        <v>0</v>
      </c>
      <c r="T278" s="13">
        <v>0</v>
      </c>
      <c r="U278" s="13">
        <v>0</v>
      </c>
      <c r="V278" s="13">
        <v>0</v>
      </c>
      <c r="W278" s="16">
        <f t="shared" si="286"/>
        <v>0</v>
      </c>
      <c r="X278" s="16">
        <f t="shared" si="287"/>
        <v>0</v>
      </c>
      <c r="Y278" s="11"/>
      <c r="Z278" s="11">
        <v>0</v>
      </c>
    </row>
    <row r="279" spans="1:26" ht="15.75" thickBot="1" x14ac:dyDescent="0.3">
      <c r="A279" s="109" t="s">
        <v>30</v>
      </c>
      <c r="B279" s="22" t="e">
        <f>$B$9</f>
        <v>#REF!</v>
      </c>
      <c r="C279" s="22" t="e">
        <f>$C$9</f>
        <v>#REF!</v>
      </c>
      <c r="D279" s="22" t="e">
        <f>$D$9</f>
        <v>#REF!</v>
      </c>
      <c r="E279" s="22" t="e">
        <f>$E$9</f>
        <v>#REF!</v>
      </c>
      <c r="F279" s="22" t="e">
        <f>$F$9</f>
        <v>#REF!</v>
      </c>
      <c r="G279" s="22" t="e">
        <f>$G$9</f>
        <v>#REF!</v>
      </c>
      <c r="H279" s="22" t="e">
        <f>$H$9</f>
        <v>#REF!</v>
      </c>
      <c r="I279" s="13">
        <v>0</v>
      </c>
      <c r="J279" s="13">
        <v>0</v>
      </c>
      <c r="K279" s="13">
        <v>0</v>
      </c>
      <c r="L279" s="13">
        <v>0</v>
      </c>
      <c r="M279" s="13">
        <v>0</v>
      </c>
      <c r="N279" s="13">
        <v>0</v>
      </c>
      <c r="O279" s="13">
        <v>0</v>
      </c>
      <c r="P279" s="13">
        <v>0</v>
      </c>
      <c r="Q279" s="13">
        <v>0</v>
      </c>
      <c r="R279" s="13">
        <v>0</v>
      </c>
      <c r="S279" s="13">
        <v>0</v>
      </c>
      <c r="T279" s="13">
        <v>0</v>
      </c>
      <c r="U279" s="13">
        <v>0</v>
      </c>
      <c r="V279" s="13">
        <v>0</v>
      </c>
      <c r="W279" s="16">
        <f t="shared" si="286"/>
        <v>0</v>
      </c>
      <c r="X279" s="16">
        <f t="shared" si="287"/>
        <v>0</v>
      </c>
      <c r="Y279" s="11"/>
      <c r="Z279" s="11">
        <v>0</v>
      </c>
    </row>
    <row r="280" spans="1:26" ht="15.75" thickBot="1" x14ac:dyDescent="0.3">
      <c r="A280" s="108">
        <v>44386</v>
      </c>
      <c r="B280" s="361" t="s">
        <v>0</v>
      </c>
      <c r="C280" s="340"/>
      <c r="D280" s="340"/>
      <c r="E280" s="340"/>
      <c r="F280" s="340"/>
      <c r="G280" s="340"/>
      <c r="H280" s="346"/>
      <c r="I280" s="361" t="s">
        <v>1</v>
      </c>
      <c r="J280" s="340"/>
      <c r="K280" s="340"/>
      <c r="L280" s="340"/>
      <c r="M280" s="340"/>
      <c r="N280" s="340"/>
      <c r="O280" s="340"/>
      <c r="P280" s="361" t="s">
        <v>2</v>
      </c>
      <c r="Q280" s="340"/>
      <c r="R280" s="340"/>
      <c r="S280" s="340"/>
      <c r="T280" s="340"/>
      <c r="U280" s="340"/>
      <c r="V280" s="340"/>
      <c r="W280" s="1" t="s">
        <v>9</v>
      </c>
      <c r="X280" s="2" t="s">
        <v>3</v>
      </c>
      <c r="Y280" s="11"/>
      <c r="Z280" s="11" t="s">
        <v>5</v>
      </c>
    </row>
    <row r="281" spans="1:26" x14ac:dyDescent="0.25">
      <c r="A281" s="109" t="s">
        <v>23</v>
      </c>
      <c r="B281" s="22" t="e">
        <f>$B$2</f>
        <v>#REF!</v>
      </c>
      <c r="C281" s="22" t="e">
        <f>$C$2</f>
        <v>#REF!</v>
      </c>
      <c r="D281" s="22" t="e">
        <f>$D$2</f>
        <v>#REF!</v>
      </c>
      <c r="E281" s="22" t="e">
        <f>$E$2</f>
        <v>#REF!</v>
      </c>
      <c r="F281" s="22" t="e">
        <f>$F$2</f>
        <v>#REF!</v>
      </c>
      <c r="G281" s="22">
        <f>$G271</f>
        <v>0</v>
      </c>
      <c r="H281" s="22" t="e">
        <f>$H$2</f>
        <v>#REF!</v>
      </c>
      <c r="I281" s="19"/>
      <c r="J281" s="19"/>
      <c r="K281" s="19"/>
      <c r="L281" s="19"/>
      <c r="M281" s="19"/>
      <c r="N281" s="19"/>
      <c r="O281" s="19"/>
      <c r="P281" s="13">
        <f>COUNTIF(I281:N281,3)</f>
        <v>0</v>
      </c>
      <c r="Q281" s="13">
        <f>COUNTIF(I281:N281,6)</f>
        <v>0</v>
      </c>
      <c r="R281" s="13">
        <f>COUNTIF(I281:N281,15)</f>
        <v>0</v>
      </c>
      <c r="S281" s="13">
        <f>COUNTIF(I281:N281,20)</f>
        <v>0</v>
      </c>
      <c r="T281" s="13">
        <f>COUNTIF(I281:N281,22)</f>
        <v>0</v>
      </c>
      <c r="U281" s="13">
        <f>COUNTIF(N281:O281,4)</f>
        <v>0</v>
      </c>
      <c r="V281" s="13">
        <f>COUNTIF(O281:P281,8)</f>
        <v>0</v>
      </c>
      <c r="W281" s="16">
        <f>SUMIF(P281:T281,1)</f>
        <v>0</v>
      </c>
      <c r="X281" s="16">
        <f>SUMIF(U281:V281,1)</f>
        <v>0</v>
      </c>
      <c r="Y281" s="11"/>
      <c r="Z281" s="11">
        <v>0</v>
      </c>
    </row>
    <row r="282" spans="1:26" x14ac:dyDescent="0.25">
      <c r="A282" s="109" t="s">
        <v>24</v>
      </c>
      <c r="B282" s="22" t="e">
        <f>$B$3</f>
        <v>#REF!</v>
      </c>
      <c r="C282" s="22" t="e">
        <f>$C$3</f>
        <v>#REF!</v>
      </c>
      <c r="D282" s="22" t="e">
        <f>$D272</f>
        <v>#REF!</v>
      </c>
      <c r="E282" s="22" t="e">
        <f>$E$3</f>
        <v>#REF!</v>
      </c>
      <c r="F282" s="22" t="e">
        <f>$F$3</f>
        <v>#REF!</v>
      </c>
      <c r="G282" s="22" t="e">
        <f>$G$3</f>
        <v>#REF!</v>
      </c>
      <c r="H282" s="22" t="e">
        <f>$H$3</f>
        <v>#REF!</v>
      </c>
      <c r="I282" s="13">
        <f>$I$281</f>
        <v>0</v>
      </c>
      <c r="J282" s="13">
        <f>$J$281</f>
        <v>0</v>
      </c>
      <c r="K282" s="13">
        <f>$K$281</f>
        <v>0</v>
      </c>
      <c r="L282" s="13">
        <f>$L$281</f>
        <v>0</v>
      </c>
      <c r="M282" s="13">
        <f>$M$281</f>
        <v>0</v>
      </c>
      <c r="N282" s="13">
        <f>$N$281</f>
        <v>0</v>
      </c>
      <c r="O282" s="13">
        <f>$O$281</f>
        <v>0</v>
      </c>
      <c r="P282" s="13">
        <f>COUNTIF(I282:N282,15)</f>
        <v>0</v>
      </c>
      <c r="Q282" s="13">
        <f>COUNTIF(I282:N282,17)</f>
        <v>0</v>
      </c>
      <c r="R282" s="13">
        <f>COUNTIF(I282:N282,27)</f>
        <v>0</v>
      </c>
      <c r="S282" s="13">
        <f>COUNTIF(I282:N282,33)</f>
        <v>0</v>
      </c>
      <c r="T282" s="13">
        <f>COUNTIF(I282:N282,50)</f>
        <v>0</v>
      </c>
      <c r="U282" s="13">
        <f>COUNTIF(N282:O282,1)</f>
        <v>0</v>
      </c>
      <c r="V282" s="13">
        <f>COUNTIF(O282:P282,2)</f>
        <v>0</v>
      </c>
      <c r="W282" s="16">
        <f t="shared" ref="W282:W288" si="297">SUMIF(P282:T282,1)</f>
        <v>0</v>
      </c>
      <c r="X282" s="16">
        <f t="shared" ref="X282:X288" si="298">SUMIF(U282:V282,1)</f>
        <v>0</v>
      </c>
      <c r="Y282" s="11"/>
      <c r="Z282" s="11">
        <v>0</v>
      </c>
    </row>
    <row r="283" spans="1:26" x14ac:dyDescent="0.25">
      <c r="A283" s="109" t="s">
        <v>25</v>
      </c>
      <c r="B283" s="22" t="e">
        <f>$B$4</f>
        <v>#REF!</v>
      </c>
      <c r="C283" s="22" t="e">
        <f>$C$4</f>
        <v>#REF!</v>
      </c>
      <c r="D283" s="22" t="e">
        <f>$D273</f>
        <v>#REF!</v>
      </c>
      <c r="E283" s="22" t="e">
        <f>$E$4</f>
        <v>#REF!</v>
      </c>
      <c r="F283" s="22" t="e">
        <f>$F$4</f>
        <v>#REF!</v>
      </c>
      <c r="G283" s="22" t="e">
        <f>$G$4</f>
        <v>#REF!</v>
      </c>
      <c r="H283" s="22" t="e">
        <f>$H$4</f>
        <v>#REF!</v>
      </c>
      <c r="I283" s="13">
        <f t="shared" ref="I283:I286" si="299">$I$281</f>
        <v>0</v>
      </c>
      <c r="J283" s="13">
        <f t="shared" ref="J283:J286" si="300">$J$281</f>
        <v>0</v>
      </c>
      <c r="K283" s="13">
        <f t="shared" ref="K283:K286" si="301">$K$281</f>
        <v>0</v>
      </c>
      <c r="L283" s="13">
        <f t="shared" ref="L283:L286" si="302">$L$281</f>
        <v>0</v>
      </c>
      <c r="M283" s="13">
        <f t="shared" ref="M283:M286" si="303">$M$281</f>
        <v>0</v>
      </c>
      <c r="N283" s="13">
        <f t="shared" ref="N283:N286" si="304">$N$281</f>
        <v>0</v>
      </c>
      <c r="O283" s="13">
        <f t="shared" ref="O283:O286" si="305">$O$281</f>
        <v>0</v>
      </c>
      <c r="P283" s="13">
        <f>COUNTIF(I283:N283,7)</f>
        <v>0</v>
      </c>
      <c r="Q283" s="13">
        <f t="shared" ref="Q283" si="306">COUNTIF(I283:N283,8)</f>
        <v>0</v>
      </c>
      <c r="R283" s="13">
        <f>COUNTIF(I283:N283,28)</f>
        <v>0</v>
      </c>
      <c r="S283" s="13">
        <f>COUNTIF(I283:N283,34)</f>
        <v>0</v>
      </c>
      <c r="T283" s="13">
        <f>COUNTIF(I283:N283,39)</f>
        <v>0</v>
      </c>
      <c r="U283" s="13">
        <f t="shared" ref="U283:U284" si="307">COUNTIF(N283:O283,4)</f>
        <v>0</v>
      </c>
      <c r="V283" s="13">
        <f>COUNTIF(O283:P283,10)</f>
        <v>0</v>
      </c>
      <c r="W283" s="16">
        <f t="shared" si="297"/>
        <v>0</v>
      </c>
      <c r="X283" s="16">
        <f t="shared" si="298"/>
        <v>0</v>
      </c>
      <c r="Y283" s="11"/>
      <c r="Z283" s="11">
        <v>0</v>
      </c>
    </row>
    <row r="284" spans="1:26" x14ac:dyDescent="0.25">
      <c r="A284" s="109" t="s">
        <v>26</v>
      </c>
      <c r="B284" s="22" t="e">
        <f>$B$5</f>
        <v>#REF!</v>
      </c>
      <c r="C284" s="22" t="e">
        <f>$C$5</f>
        <v>#REF!</v>
      </c>
      <c r="D284" s="22" t="e">
        <f>$D$5</f>
        <v>#REF!</v>
      </c>
      <c r="E284" s="22" t="e">
        <f>$E274</f>
        <v>#REF!</v>
      </c>
      <c r="F284" s="22" t="e">
        <f>$F$5</f>
        <v>#REF!</v>
      </c>
      <c r="G284" s="22" t="e">
        <f>$G$5</f>
        <v>#REF!</v>
      </c>
      <c r="H284" s="22" t="e">
        <f>$H$5</f>
        <v>#REF!</v>
      </c>
      <c r="I284" s="13">
        <f t="shared" si="299"/>
        <v>0</v>
      </c>
      <c r="J284" s="13">
        <f t="shared" si="300"/>
        <v>0</v>
      </c>
      <c r="K284" s="13">
        <f t="shared" si="301"/>
        <v>0</v>
      </c>
      <c r="L284" s="13">
        <f t="shared" si="302"/>
        <v>0</v>
      </c>
      <c r="M284" s="13">
        <f t="shared" si="303"/>
        <v>0</v>
      </c>
      <c r="N284" s="13">
        <f t="shared" si="304"/>
        <v>0</v>
      </c>
      <c r="O284" s="13">
        <f t="shared" si="305"/>
        <v>0</v>
      </c>
      <c r="P284" s="13">
        <f>COUNTIF(I284:N284,1)</f>
        <v>0</v>
      </c>
      <c r="Q284" s="13">
        <f>COUNTIF(I284:N284,6)</f>
        <v>0</v>
      </c>
      <c r="R284" s="13">
        <f>COUNTIF(I284:N284,19)</f>
        <v>0</v>
      </c>
      <c r="S284" s="13">
        <f>COUNTIF(I284:N284,38)</f>
        <v>0</v>
      </c>
      <c r="T284" s="13">
        <f>COUNTIF(I284:N284,40)</f>
        <v>0</v>
      </c>
      <c r="U284" s="13">
        <f t="shared" si="307"/>
        <v>0</v>
      </c>
      <c r="V284" s="13">
        <f>COUNTIF(O284:P284,5)</f>
        <v>0</v>
      </c>
      <c r="W284" s="16">
        <f t="shared" si="297"/>
        <v>0</v>
      </c>
      <c r="X284" s="16">
        <f t="shared" si="298"/>
        <v>0</v>
      </c>
      <c r="Y284" s="11"/>
      <c r="Z284" s="11">
        <v>0</v>
      </c>
    </row>
    <row r="285" spans="1:26" x14ac:dyDescent="0.25">
      <c r="A285" s="109" t="s">
        <v>27</v>
      </c>
      <c r="B285" s="22" t="e">
        <f>$B$6</f>
        <v>#REF!</v>
      </c>
      <c r="C285" s="22" t="e">
        <f>$C$6</f>
        <v>#REF!</v>
      </c>
      <c r="D285" s="22" t="e">
        <f>$D$6</f>
        <v>#REF!</v>
      </c>
      <c r="E285" s="22" t="e">
        <f>$E$6</f>
        <v>#REF!</v>
      </c>
      <c r="F285" s="22" t="e">
        <f>$F$6</f>
        <v>#REF!</v>
      </c>
      <c r="G285" s="22" t="e">
        <f>$G$6</f>
        <v>#REF!</v>
      </c>
      <c r="H285" s="22" t="e">
        <f>$H$6</f>
        <v>#REF!</v>
      </c>
      <c r="I285" s="13">
        <f t="shared" si="299"/>
        <v>0</v>
      </c>
      <c r="J285" s="13">
        <f t="shared" si="300"/>
        <v>0</v>
      </c>
      <c r="K285" s="13">
        <f t="shared" si="301"/>
        <v>0</v>
      </c>
      <c r="L285" s="13">
        <f t="shared" si="302"/>
        <v>0</v>
      </c>
      <c r="M285" s="13">
        <f t="shared" si="303"/>
        <v>0</v>
      </c>
      <c r="N285" s="13">
        <f t="shared" si="304"/>
        <v>0</v>
      </c>
      <c r="O285" s="13">
        <f t="shared" si="305"/>
        <v>0</v>
      </c>
      <c r="P285" s="13">
        <f>COUNTIF(I285:N285,10)</f>
        <v>0</v>
      </c>
      <c r="Q285" s="13">
        <f>COUNTIF(I285:N285,25)</f>
        <v>0</v>
      </c>
      <c r="R285" s="13">
        <f>COUNTIF(I285:N285,26)</f>
        <v>0</v>
      </c>
      <c r="S285" s="13">
        <f>COUNTIF(I285:N285,29)</f>
        <v>0</v>
      </c>
      <c r="T285" s="13">
        <f>COUNTIF(I285:N285,35)</f>
        <v>0</v>
      </c>
      <c r="U285" s="13">
        <f>COUNTIF(N285:O285,6)</f>
        <v>0</v>
      </c>
      <c r="V285" s="13">
        <f>COUNTIF(O285:P285,9)</f>
        <v>0</v>
      </c>
      <c r="W285" s="16">
        <f t="shared" si="297"/>
        <v>0</v>
      </c>
      <c r="X285" s="16">
        <f t="shared" si="298"/>
        <v>0</v>
      </c>
      <c r="Y285" s="11"/>
      <c r="Z285" s="11">
        <v>0</v>
      </c>
    </row>
    <row r="286" spans="1:26" x14ac:dyDescent="0.25">
      <c r="A286" s="109" t="s">
        <v>28</v>
      </c>
      <c r="B286" s="22" t="e">
        <f>$B$7</f>
        <v>#REF!</v>
      </c>
      <c r="C286" s="22" t="e">
        <f>$C$7</f>
        <v>#REF!</v>
      </c>
      <c r="D286" s="22" t="e">
        <f>$D276</f>
        <v>#REF!</v>
      </c>
      <c r="E286" s="22" t="e">
        <f>$E$7</f>
        <v>#REF!</v>
      </c>
      <c r="F286" s="22" t="e">
        <f>$F$7</f>
        <v>#REF!</v>
      </c>
      <c r="G286" s="22" t="e">
        <f>$G$7</f>
        <v>#REF!</v>
      </c>
      <c r="H286" s="22" t="e">
        <f>$H$7</f>
        <v>#REF!</v>
      </c>
      <c r="I286" s="13">
        <f t="shared" si="299"/>
        <v>0</v>
      </c>
      <c r="J286" s="13">
        <f t="shared" si="300"/>
        <v>0</v>
      </c>
      <c r="K286" s="13">
        <f t="shared" si="301"/>
        <v>0</v>
      </c>
      <c r="L286" s="13">
        <f t="shared" si="302"/>
        <v>0</v>
      </c>
      <c r="M286" s="13">
        <f t="shared" si="303"/>
        <v>0</v>
      </c>
      <c r="N286" s="13">
        <f t="shared" si="304"/>
        <v>0</v>
      </c>
      <c r="O286" s="13">
        <f t="shared" si="305"/>
        <v>0</v>
      </c>
      <c r="P286" s="13">
        <f>COUNTIF(I286:N286,8)</f>
        <v>0</v>
      </c>
      <c r="Q286" s="13">
        <f>COUNTIF(I286:N286,33)</f>
        <v>0</v>
      </c>
      <c r="R286" s="13">
        <f>COUNTIF(I286:N286,35)</f>
        <v>0</v>
      </c>
      <c r="S286" s="13">
        <f>COUNTIF(I286:N286,36)</f>
        <v>0</v>
      </c>
      <c r="T286" s="13">
        <f>COUNTIF(I286:N286,37)</f>
        <v>0</v>
      </c>
      <c r="U286" s="13">
        <f>COUNTIF(N286:O286,3)</f>
        <v>0</v>
      </c>
      <c r="V286" s="13">
        <f>COUNTIF(O286:P286,7)</f>
        <v>0</v>
      </c>
      <c r="W286" s="16">
        <f t="shared" si="297"/>
        <v>0</v>
      </c>
      <c r="X286" s="16">
        <f t="shared" si="298"/>
        <v>0</v>
      </c>
      <c r="Y286" s="11"/>
      <c r="Z286" s="11">
        <v>0</v>
      </c>
    </row>
    <row r="287" spans="1:26" x14ac:dyDescent="0.25">
      <c r="A287" s="109" t="s">
        <v>29</v>
      </c>
      <c r="B287" s="22" t="e">
        <f>$B$8</f>
        <v>#REF!</v>
      </c>
      <c r="C287" s="22" t="e">
        <f>$C$8</f>
        <v>#REF!</v>
      </c>
      <c r="D287" s="22" t="e">
        <f>$D$8</f>
        <v>#REF!</v>
      </c>
      <c r="E287" s="22" t="e">
        <f>$E$8</f>
        <v>#REF!</v>
      </c>
      <c r="F287" s="22" t="e">
        <f>$F$8</f>
        <v>#REF!</v>
      </c>
      <c r="G287" s="22" t="e">
        <f>$G$8</f>
        <v>#REF!</v>
      </c>
      <c r="H287" s="22" t="e">
        <f>$H$8</f>
        <v>#REF!</v>
      </c>
      <c r="I287" s="13">
        <v>0</v>
      </c>
      <c r="J287" s="13">
        <v>0</v>
      </c>
      <c r="K287" s="13">
        <v>0</v>
      </c>
      <c r="L287" s="13">
        <v>0</v>
      </c>
      <c r="M287" s="13">
        <v>0</v>
      </c>
      <c r="N287" s="13">
        <v>0</v>
      </c>
      <c r="O287" s="13">
        <v>0</v>
      </c>
      <c r="P287" s="13">
        <v>0</v>
      </c>
      <c r="Q287" s="13">
        <v>0</v>
      </c>
      <c r="R287" s="13">
        <v>0</v>
      </c>
      <c r="S287" s="13">
        <v>0</v>
      </c>
      <c r="T287" s="13">
        <v>0</v>
      </c>
      <c r="U287" s="13">
        <v>0</v>
      </c>
      <c r="V287" s="13">
        <v>0</v>
      </c>
      <c r="W287" s="16">
        <f t="shared" si="297"/>
        <v>0</v>
      </c>
      <c r="X287" s="16">
        <f t="shared" si="298"/>
        <v>0</v>
      </c>
      <c r="Y287" s="11"/>
      <c r="Z287" s="11">
        <v>0</v>
      </c>
    </row>
    <row r="288" spans="1:26" ht="15.75" thickBot="1" x14ac:dyDescent="0.3">
      <c r="A288" s="109" t="s">
        <v>30</v>
      </c>
      <c r="B288" s="22" t="e">
        <f>$B$9</f>
        <v>#REF!</v>
      </c>
      <c r="C288" s="22" t="e">
        <f>$C$9</f>
        <v>#REF!</v>
      </c>
      <c r="D288" s="22" t="e">
        <f>$D$9</f>
        <v>#REF!</v>
      </c>
      <c r="E288" s="22" t="e">
        <f>$E$9</f>
        <v>#REF!</v>
      </c>
      <c r="F288" s="22" t="e">
        <f>$F$9</f>
        <v>#REF!</v>
      </c>
      <c r="G288" s="22" t="e">
        <f>$G$9</f>
        <v>#REF!</v>
      </c>
      <c r="H288" s="22" t="e">
        <f>$H$9</f>
        <v>#REF!</v>
      </c>
      <c r="I288" s="13">
        <v>0</v>
      </c>
      <c r="J288" s="13">
        <v>0</v>
      </c>
      <c r="K288" s="13">
        <v>0</v>
      </c>
      <c r="L288" s="13">
        <v>0</v>
      </c>
      <c r="M288" s="13">
        <v>0</v>
      </c>
      <c r="N288" s="13">
        <v>0</v>
      </c>
      <c r="O288" s="13">
        <v>0</v>
      </c>
      <c r="P288" s="13">
        <v>0</v>
      </c>
      <c r="Q288" s="13">
        <v>0</v>
      </c>
      <c r="R288" s="13">
        <v>0</v>
      </c>
      <c r="S288" s="13">
        <v>0</v>
      </c>
      <c r="T288" s="13">
        <v>0</v>
      </c>
      <c r="U288" s="13">
        <v>0</v>
      </c>
      <c r="V288" s="13">
        <v>0</v>
      </c>
      <c r="W288" s="16">
        <f t="shared" si="297"/>
        <v>0</v>
      </c>
      <c r="X288" s="16">
        <f t="shared" si="298"/>
        <v>0</v>
      </c>
      <c r="Y288" s="11"/>
      <c r="Z288" s="11">
        <v>0</v>
      </c>
    </row>
    <row r="289" spans="1:26" ht="15.75" thickBot="1" x14ac:dyDescent="0.3">
      <c r="A289" s="108">
        <v>44393</v>
      </c>
      <c r="B289" s="361" t="s">
        <v>0</v>
      </c>
      <c r="C289" s="340"/>
      <c r="D289" s="340"/>
      <c r="E289" s="340"/>
      <c r="F289" s="340"/>
      <c r="G289" s="340"/>
      <c r="H289" s="346"/>
      <c r="I289" s="361" t="s">
        <v>1</v>
      </c>
      <c r="J289" s="340"/>
      <c r="K289" s="340"/>
      <c r="L289" s="340"/>
      <c r="M289" s="340"/>
      <c r="N289" s="340"/>
      <c r="O289" s="340"/>
      <c r="P289" s="361" t="s">
        <v>2</v>
      </c>
      <c r="Q289" s="340"/>
      <c r="R289" s="340"/>
      <c r="S289" s="340"/>
      <c r="T289" s="340"/>
      <c r="U289" s="340"/>
      <c r="V289" s="340"/>
      <c r="W289" s="1" t="s">
        <v>9</v>
      </c>
      <c r="X289" s="2" t="s">
        <v>3</v>
      </c>
      <c r="Y289" s="11"/>
      <c r="Z289" s="11" t="s">
        <v>5</v>
      </c>
    </row>
    <row r="290" spans="1:26" x14ac:dyDescent="0.25">
      <c r="A290" s="109" t="s">
        <v>23</v>
      </c>
      <c r="B290" s="22" t="e">
        <f>$B$2</f>
        <v>#REF!</v>
      </c>
      <c r="C290" s="22" t="e">
        <f>$C$2</f>
        <v>#REF!</v>
      </c>
      <c r="D290" s="22" t="e">
        <f>$D$2</f>
        <v>#REF!</v>
      </c>
      <c r="E290" s="22" t="e">
        <f>$E$2</f>
        <v>#REF!</v>
      </c>
      <c r="F290" s="22" t="e">
        <f>$F$2</f>
        <v>#REF!</v>
      </c>
      <c r="G290" s="22">
        <f>$G280</f>
        <v>0</v>
      </c>
      <c r="H290" s="22" t="e">
        <f>$H$2</f>
        <v>#REF!</v>
      </c>
      <c r="I290" s="19"/>
      <c r="J290" s="19"/>
      <c r="K290" s="19"/>
      <c r="L290" s="19"/>
      <c r="M290" s="19"/>
      <c r="N290" s="19"/>
      <c r="O290" s="19"/>
      <c r="P290" s="13">
        <f>COUNTIF(I290:N290,3)</f>
        <v>0</v>
      </c>
      <c r="Q290" s="13">
        <f>COUNTIF(I290:N290,6)</f>
        <v>0</v>
      </c>
      <c r="R290" s="13">
        <f>COUNTIF(I290:N290,15)</f>
        <v>0</v>
      </c>
      <c r="S290" s="13">
        <f>COUNTIF(I290:N290,20)</f>
        <v>0</v>
      </c>
      <c r="T290" s="13">
        <f>COUNTIF(I290:N290,22)</f>
        <v>0</v>
      </c>
      <c r="U290" s="13">
        <f>COUNTIF(N290:O290,4)</f>
        <v>0</v>
      </c>
      <c r="V290" s="13">
        <f>COUNTIF(O290:P290,8)</f>
        <v>0</v>
      </c>
      <c r="W290" s="16">
        <f>SUMIF(P290:T290,1)</f>
        <v>0</v>
      </c>
      <c r="X290" s="16">
        <f>SUMIF(U290:V290,1)</f>
        <v>0</v>
      </c>
      <c r="Y290" s="11"/>
      <c r="Z290" s="11">
        <v>0</v>
      </c>
    </row>
    <row r="291" spans="1:26" x14ac:dyDescent="0.25">
      <c r="A291" s="109" t="s">
        <v>24</v>
      </c>
      <c r="B291" s="22" t="e">
        <f>$B$3</f>
        <v>#REF!</v>
      </c>
      <c r="C291" s="22" t="e">
        <f>$C$3</f>
        <v>#REF!</v>
      </c>
      <c r="D291" s="22" t="e">
        <f>$D281</f>
        <v>#REF!</v>
      </c>
      <c r="E291" s="22" t="e">
        <f>$E$3</f>
        <v>#REF!</v>
      </c>
      <c r="F291" s="22" t="e">
        <f>$F$3</f>
        <v>#REF!</v>
      </c>
      <c r="G291" s="22" t="e">
        <f>$G$3</f>
        <v>#REF!</v>
      </c>
      <c r="H291" s="22" t="e">
        <f>$H$3</f>
        <v>#REF!</v>
      </c>
      <c r="I291" s="13">
        <f>$I$290</f>
        <v>0</v>
      </c>
      <c r="J291" s="13">
        <f>$J$290</f>
        <v>0</v>
      </c>
      <c r="K291" s="13">
        <f>$K$290</f>
        <v>0</v>
      </c>
      <c r="L291" s="13">
        <f>$L$290</f>
        <v>0</v>
      </c>
      <c r="M291" s="13">
        <f>$M$290</f>
        <v>0</v>
      </c>
      <c r="N291" s="13">
        <f>$N$290</f>
        <v>0</v>
      </c>
      <c r="O291" s="13">
        <f>$O$290</f>
        <v>0</v>
      </c>
      <c r="P291" s="13">
        <f>COUNTIF(I291:N291,15)</f>
        <v>0</v>
      </c>
      <c r="Q291" s="13">
        <f>COUNTIF(I291:N291,17)</f>
        <v>0</v>
      </c>
      <c r="R291" s="13">
        <f>COUNTIF(I291:N291,27)</f>
        <v>0</v>
      </c>
      <c r="S291" s="13">
        <f>COUNTIF(I291:N291,33)</f>
        <v>0</v>
      </c>
      <c r="T291" s="13">
        <f>COUNTIF(I291:N291,50)</f>
        <v>0</v>
      </c>
      <c r="U291" s="13">
        <f>COUNTIF(N291:O291,1)</f>
        <v>0</v>
      </c>
      <c r="V291" s="13">
        <f>COUNTIF(O291:P291,2)</f>
        <v>0</v>
      </c>
      <c r="W291" s="16">
        <f t="shared" ref="W291:W297" si="308">SUMIF(P291:T291,1)</f>
        <v>0</v>
      </c>
      <c r="X291" s="16">
        <f t="shared" ref="X291:X297" si="309">SUMIF(U291:V291,1)</f>
        <v>0</v>
      </c>
      <c r="Y291" s="11"/>
      <c r="Z291" s="11">
        <v>0</v>
      </c>
    </row>
    <row r="292" spans="1:26" x14ac:dyDescent="0.25">
      <c r="A292" s="109" t="s">
        <v>25</v>
      </c>
      <c r="B292" s="22" t="e">
        <f>$B$4</f>
        <v>#REF!</v>
      </c>
      <c r="C292" s="22" t="e">
        <f>$C$4</f>
        <v>#REF!</v>
      </c>
      <c r="D292" s="22" t="e">
        <f>$D282</f>
        <v>#REF!</v>
      </c>
      <c r="E292" s="22" t="e">
        <f>$E$4</f>
        <v>#REF!</v>
      </c>
      <c r="F292" s="22" t="e">
        <f>$F$4</f>
        <v>#REF!</v>
      </c>
      <c r="G292" s="22" t="e">
        <f>$G$4</f>
        <v>#REF!</v>
      </c>
      <c r="H292" s="22" t="e">
        <f>$H$4</f>
        <v>#REF!</v>
      </c>
      <c r="I292" s="13">
        <f t="shared" ref="I292:I295" si="310">$I$290</f>
        <v>0</v>
      </c>
      <c r="J292" s="13">
        <f t="shared" ref="J292:J295" si="311">$J$290</f>
        <v>0</v>
      </c>
      <c r="K292" s="13">
        <f t="shared" ref="K292:K295" si="312">$K$290</f>
        <v>0</v>
      </c>
      <c r="L292" s="13">
        <f t="shared" ref="L292:L295" si="313">$L$290</f>
        <v>0</v>
      </c>
      <c r="M292" s="13">
        <f t="shared" ref="M292:M295" si="314">$M$290</f>
        <v>0</v>
      </c>
      <c r="N292" s="13">
        <f t="shared" ref="N292:N295" si="315">$N$290</f>
        <v>0</v>
      </c>
      <c r="O292" s="13">
        <f t="shared" ref="O292:O295" si="316">$O$290</f>
        <v>0</v>
      </c>
      <c r="P292" s="13">
        <f>COUNTIF(I292:N292,7)</f>
        <v>0</v>
      </c>
      <c r="Q292" s="13">
        <f t="shared" ref="Q292" si="317">COUNTIF(I292:N292,8)</f>
        <v>0</v>
      </c>
      <c r="R292" s="13">
        <f>COUNTIF(I292:N292,28)</f>
        <v>0</v>
      </c>
      <c r="S292" s="13">
        <f>COUNTIF(I292:N292,34)</f>
        <v>0</v>
      </c>
      <c r="T292" s="13">
        <f>COUNTIF(I292:N292,39)</f>
        <v>0</v>
      </c>
      <c r="U292" s="13">
        <f t="shared" ref="U292:U293" si="318">COUNTIF(N292:O292,4)</f>
        <v>0</v>
      </c>
      <c r="V292" s="13">
        <f>COUNTIF(O292:P292,10)</f>
        <v>0</v>
      </c>
      <c r="W292" s="16">
        <f t="shared" si="308"/>
        <v>0</v>
      </c>
      <c r="X292" s="16">
        <f t="shared" si="309"/>
        <v>0</v>
      </c>
      <c r="Y292" s="11"/>
      <c r="Z292" s="11">
        <v>0</v>
      </c>
    </row>
    <row r="293" spans="1:26" x14ac:dyDescent="0.25">
      <c r="A293" s="109" t="s">
        <v>26</v>
      </c>
      <c r="B293" s="22" t="e">
        <f>$B$5</f>
        <v>#REF!</v>
      </c>
      <c r="C293" s="22" t="e">
        <f>$C$5</f>
        <v>#REF!</v>
      </c>
      <c r="D293" s="22" t="e">
        <f>$D$5</f>
        <v>#REF!</v>
      </c>
      <c r="E293" s="22" t="e">
        <f>$E283</f>
        <v>#REF!</v>
      </c>
      <c r="F293" s="22" t="e">
        <f>$F$5</f>
        <v>#REF!</v>
      </c>
      <c r="G293" s="22" t="e">
        <f>$G$5</f>
        <v>#REF!</v>
      </c>
      <c r="H293" s="22" t="e">
        <f>$H$5</f>
        <v>#REF!</v>
      </c>
      <c r="I293" s="13">
        <f t="shared" si="310"/>
        <v>0</v>
      </c>
      <c r="J293" s="13">
        <f t="shared" si="311"/>
        <v>0</v>
      </c>
      <c r="K293" s="13">
        <f t="shared" si="312"/>
        <v>0</v>
      </c>
      <c r="L293" s="13">
        <f t="shared" si="313"/>
        <v>0</v>
      </c>
      <c r="M293" s="13">
        <f t="shared" si="314"/>
        <v>0</v>
      </c>
      <c r="N293" s="13">
        <f t="shared" si="315"/>
        <v>0</v>
      </c>
      <c r="O293" s="13">
        <f t="shared" si="316"/>
        <v>0</v>
      </c>
      <c r="P293" s="13">
        <f>COUNTIF(I293:N293,1)</f>
        <v>0</v>
      </c>
      <c r="Q293" s="13">
        <f>COUNTIF(I293:N293,6)</f>
        <v>0</v>
      </c>
      <c r="R293" s="13">
        <f>COUNTIF(I293:N293,19)</f>
        <v>0</v>
      </c>
      <c r="S293" s="13">
        <f>COUNTIF(I293:N293,38)</f>
        <v>0</v>
      </c>
      <c r="T293" s="13">
        <f>COUNTIF(I293:N293,40)</f>
        <v>0</v>
      </c>
      <c r="U293" s="13">
        <f t="shared" si="318"/>
        <v>0</v>
      </c>
      <c r="V293" s="13">
        <f>COUNTIF(O293:P293,5)</f>
        <v>0</v>
      </c>
      <c r="W293" s="16">
        <f t="shared" si="308"/>
        <v>0</v>
      </c>
      <c r="X293" s="16">
        <f t="shared" si="309"/>
        <v>0</v>
      </c>
      <c r="Y293" s="11"/>
      <c r="Z293" s="11">
        <v>0</v>
      </c>
    </row>
    <row r="294" spans="1:26" x14ac:dyDescent="0.25">
      <c r="A294" s="109" t="s">
        <v>27</v>
      </c>
      <c r="B294" s="22" t="e">
        <f>$B$6</f>
        <v>#REF!</v>
      </c>
      <c r="C294" s="22" t="e">
        <f>$C$6</f>
        <v>#REF!</v>
      </c>
      <c r="D294" s="22" t="e">
        <f>$D$6</f>
        <v>#REF!</v>
      </c>
      <c r="E294" s="22" t="e">
        <f>$E$6</f>
        <v>#REF!</v>
      </c>
      <c r="F294" s="22" t="e">
        <f>$F$6</f>
        <v>#REF!</v>
      </c>
      <c r="G294" s="22" t="e">
        <f>$G$6</f>
        <v>#REF!</v>
      </c>
      <c r="H294" s="22" t="e">
        <f>$H$6</f>
        <v>#REF!</v>
      </c>
      <c r="I294" s="13">
        <f t="shared" si="310"/>
        <v>0</v>
      </c>
      <c r="J294" s="13">
        <f t="shared" si="311"/>
        <v>0</v>
      </c>
      <c r="K294" s="13">
        <f t="shared" si="312"/>
        <v>0</v>
      </c>
      <c r="L294" s="13">
        <f t="shared" si="313"/>
        <v>0</v>
      </c>
      <c r="M294" s="13">
        <f t="shared" si="314"/>
        <v>0</v>
      </c>
      <c r="N294" s="13">
        <f t="shared" si="315"/>
        <v>0</v>
      </c>
      <c r="O294" s="13">
        <f t="shared" si="316"/>
        <v>0</v>
      </c>
      <c r="P294" s="13">
        <f>COUNTIF(I294:N294,10)</f>
        <v>0</v>
      </c>
      <c r="Q294" s="13">
        <f>COUNTIF(I294:N294,25)</f>
        <v>0</v>
      </c>
      <c r="R294" s="13">
        <f>COUNTIF(I294:N294,26)</f>
        <v>0</v>
      </c>
      <c r="S294" s="13">
        <f>COUNTIF(I294:N294,29)</f>
        <v>0</v>
      </c>
      <c r="T294" s="13">
        <f>COUNTIF(I294:N294,35)</f>
        <v>0</v>
      </c>
      <c r="U294" s="13">
        <f>COUNTIF(N294:O294,6)</f>
        <v>0</v>
      </c>
      <c r="V294" s="13">
        <f>COUNTIF(O294:P294,9)</f>
        <v>0</v>
      </c>
      <c r="W294" s="16">
        <f t="shared" si="308"/>
        <v>0</v>
      </c>
      <c r="X294" s="16">
        <f t="shared" si="309"/>
        <v>0</v>
      </c>
      <c r="Y294" s="11"/>
      <c r="Z294" s="11">
        <v>0</v>
      </c>
    </row>
    <row r="295" spans="1:26" x14ac:dyDescent="0.25">
      <c r="A295" s="109" t="s">
        <v>28</v>
      </c>
      <c r="B295" s="22" t="e">
        <f>$B$7</f>
        <v>#REF!</v>
      </c>
      <c r="C295" s="22" t="e">
        <f>$C$7</f>
        <v>#REF!</v>
      </c>
      <c r="D295" s="22" t="e">
        <f>$D285</f>
        <v>#REF!</v>
      </c>
      <c r="E295" s="22" t="e">
        <f>$E$7</f>
        <v>#REF!</v>
      </c>
      <c r="F295" s="22" t="e">
        <f>$F$7</f>
        <v>#REF!</v>
      </c>
      <c r="G295" s="22" t="e">
        <f>$G$7</f>
        <v>#REF!</v>
      </c>
      <c r="H295" s="22" t="e">
        <f>$H$7</f>
        <v>#REF!</v>
      </c>
      <c r="I295" s="13">
        <f t="shared" si="310"/>
        <v>0</v>
      </c>
      <c r="J295" s="13">
        <f t="shared" si="311"/>
        <v>0</v>
      </c>
      <c r="K295" s="13">
        <f t="shared" si="312"/>
        <v>0</v>
      </c>
      <c r="L295" s="13">
        <f t="shared" si="313"/>
        <v>0</v>
      </c>
      <c r="M295" s="13">
        <f t="shared" si="314"/>
        <v>0</v>
      </c>
      <c r="N295" s="13">
        <f t="shared" si="315"/>
        <v>0</v>
      </c>
      <c r="O295" s="13">
        <f t="shared" si="316"/>
        <v>0</v>
      </c>
      <c r="P295" s="13">
        <f>COUNTIF(I295:N295,8)</f>
        <v>0</v>
      </c>
      <c r="Q295" s="13">
        <f>COUNTIF(I295:N295,33)</f>
        <v>0</v>
      </c>
      <c r="R295" s="13">
        <f>COUNTIF(I295:N295,35)</f>
        <v>0</v>
      </c>
      <c r="S295" s="13">
        <f>COUNTIF(I295:N295,36)</f>
        <v>0</v>
      </c>
      <c r="T295" s="13">
        <f>COUNTIF(I295:N295,37)</f>
        <v>0</v>
      </c>
      <c r="U295" s="13">
        <f>COUNTIF(N295:O295,3)</f>
        <v>0</v>
      </c>
      <c r="V295" s="13">
        <f>COUNTIF(O295:P295,7)</f>
        <v>0</v>
      </c>
      <c r="W295" s="16">
        <f t="shared" si="308"/>
        <v>0</v>
      </c>
      <c r="X295" s="16">
        <f t="shared" si="309"/>
        <v>0</v>
      </c>
      <c r="Y295" s="11"/>
      <c r="Z295" s="11">
        <v>0</v>
      </c>
    </row>
    <row r="296" spans="1:26" x14ac:dyDescent="0.25">
      <c r="A296" s="109" t="s">
        <v>29</v>
      </c>
      <c r="B296" s="22" t="e">
        <f>$B$8</f>
        <v>#REF!</v>
      </c>
      <c r="C296" s="22" t="e">
        <f>$C$8</f>
        <v>#REF!</v>
      </c>
      <c r="D296" s="22" t="e">
        <f>$D$8</f>
        <v>#REF!</v>
      </c>
      <c r="E296" s="22" t="e">
        <f>$E$8</f>
        <v>#REF!</v>
      </c>
      <c r="F296" s="22" t="e">
        <f>$F$8</f>
        <v>#REF!</v>
      </c>
      <c r="G296" s="22" t="e">
        <f>$G$8</f>
        <v>#REF!</v>
      </c>
      <c r="H296" s="22" t="e">
        <f>$H$8</f>
        <v>#REF!</v>
      </c>
      <c r="I296" s="13">
        <v>0</v>
      </c>
      <c r="J296" s="13">
        <v>0</v>
      </c>
      <c r="K296" s="13">
        <v>0</v>
      </c>
      <c r="L296" s="13">
        <v>0</v>
      </c>
      <c r="M296" s="13">
        <v>0</v>
      </c>
      <c r="N296" s="13">
        <v>0</v>
      </c>
      <c r="O296" s="13">
        <v>0</v>
      </c>
      <c r="P296" s="13">
        <v>0</v>
      </c>
      <c r="Q296" s="13">
        <v>0</v>
      </c>
      <c r="R296" s="13">
        <v>0</v>
      </c>
      <c r="S296" s="13">
        <v>0</v>
      </c>
      <c r="T296" s="13">
        <v>0</v>
      </c>
      <c r="U296" s="13">
        <v>0</v>
      </c>
      <c r="V296" s="13">
        <v>0</v>
      </c>
      <c r="W296" s="16">
        <f t="shared" si="308"/>
        <v>0</v>
      </c>
      <c r="X296" s="16">
        <f t="shared" si="309"/>
        <v>0</v>
      </c>
      <c r="Y296" s="11"/>
      <c r="Z296" s="11">
        <v>0</v>
      </c>
    </row>
    <row r="297" spans="1:26" ht="15.75" thickBot="1" x14ac:dyDescent="0.3">
      <c r="A297" s="109" t="s">
        <v>30</v>
      </c>
      <c r="B297" s="22" t="e">
        <f>$B$9</f>
        <v>#REF!</v>
      </c>
      <c r="C297" s="22" t="e">
        <f>$C$9</f>
        <v>#REF!</v>
      </c>
      <c r="D297" s="22" t="e">
        <f>$D$9</f>
        <v>#REF!</v>
      </c>
      <c r="E297" s="22" t="e">
        <f>$E$9</f>
        <v>#REF!</v>
      </c>
      <c r="F297" s="22" t="e">
        <f>$F$9</f>
        <v>#REF!</v>
      </c>
      <c r="G297" s="22" t="e">
        <f>$G$9</f>
        <v>#REF!</v>
      </c>
      <c r="H297" s="22" t="e">
        <f>$H$9</f>
        <v>#REF!</v>
      </c>
      <c r="I297" s="13">
        <v>0</v>
      </c>
      <c r="J297" s="13">
        <v>0</v>
      </c>
      <c r="K297" s="13">
        <v>0</v>
      </c>
      <c r="L297" s="13">
        <v>0</v>
      </c>
      <c r="M297" s="13">
        <v>0</v>
      </c>
      <c r="N297" s="13">
        <v>0</v>
      </c>
      <c r="O297" s="13">
        <v>0</v>
      </c>
      <c r="P297" s="13">
        <v>0</v>
      </c>
      <c r="Q297" s="13">
        <v>0</v>
      </c>
      <c r="R297" s="13">
        <v>0</v>
      </c>
      <c r="S297" s="13">
        <v>0</v>
      </c>
      <c r="T297" s="13">
        <v>0</v>
      </c>
      <c r="U297" s="13">
        <v>0</v>
      </c>
      <c r="V297" s="13">
        <v>0</v>
      </c>
      <c r="W297" s="16">
        <f t="shared" si="308"/>
        <v>0</v>
      </c>
      <c r="X297" s="16">
        <f t="shared" si="309"/>
        <v>0</v>
      </c>
      <c r="Y297" s="11"/>
      <c r="Z297" s="11"/>
    </row>
    <row r="298" spans="1:26" ht="15.75" thickBot="1" x14ac:dyDescent="0.3">
      <c r="A298" s="82">
        <v>44400</v>
      </c>
      <c r="B298" s="361" t="s">
        <v>0</v>
      </c>
      <c r="C298" s="340"/>
      <c r="D298" s="340"/>
      <c r="E298" s="340"/>
      <c r="F298" s="340"/>
      <c r="G298" s="340"/>
      <c r="H298" s="346"/>
      <c r="I298" s="361" t="s">
        <v>1</v>
      </c>
      <c r="J298" s="340"/>
      <c r="K298" s="340"/>
      <c r="L298" s="340"/>
      <c r="M298" s="340"/>
      <c r="N298" s="340"/>
      <c r="O298" s="340"/>
      <c r="P298" s="361" t="s">
        <v>2</v>
      </c>
      <c r="Q298" s="340"/>
      <c r="R298" s="340"/>
      <c r="S298" s="340"/>
      <c r="T298" s="340"/>
      <c r="U298" s="340"/>
      <c r="V298" s="340"/>
      <c r="W298" s="1" t="s">
        <v>9</v>
      </c>
      <c r="X298" s="2" t="s">
        <v>3</v>
      </c>
      <c r="Y298" s="11"/>
      <c r="Z298" s="11" t="s">
        <v>5</v>
      </c>
    </row>
    <row r="299" spans="1:26" x14ac:dyDescent="0.25">
      <c r="A299" s="109" t="s">
        <v>23</v>
      </c>
      <c r="B299" s="22" t="e">
        <f>$B$2</f>
        <v>#REF!</v>
      </c>
      <c r="C299" s="22" t="e">
        <f>$C$2</f>
        <v>#REF!</v>
      </c>
      <c r="D299" s="22" t="e">
        <f>$D$2</f>
        <v>#REF!</v>
      </c>
      <c r="E299" s="22" t="e">
        <f>$E$2</f>
        <v>#REF!</v>
      </c>
      <c r="F299" s="22" t="e">
        <f>$F$2</f>
        <v>#REF!</v>
      </c>
      <c r="G299" s="22">
        <f>$G289</f>
        <v>0</v>
      </c>
      <c r="H299" s="22" t="e">
        <f>$H$2</f>
        <v>#REF!</v>
      </c>
      <c r="I299" s="19"/>
      <c r="J299" s="19"/>
      <c r="K299" s="19"/>
      <c r="L299" s="19"/>
      <c r="M299" s="19"/>
      <c r="N299" s="19"/>
      <c r="O299" s="19"/>
      <c r="P299" s="13">
        <f>COUNTIF(I299:N299,3)</f>
        <v>0</v>
      </c>
      <c r="Q299" s="13">
        <f>COUNTIF(I299:N299,6)</f>
        <v>0</v>
      </c>
      <c r="R299" s="13">
        <f>COUNTIF(I299:N299,15)</f>
        <v>0</v>
      </c>
      <c r="S299" s="13">
        <f>COUNTIF(I299:N299,20)</f>
        <v>0</v>
      </c>
      <c r="T299" s="13">
        <f>COUNTIF(I299:N299,22)</f>
        <v>0</v>
      </c>
      <c r="U299" s="13">
        <f>COUNTIF(N299:O299,4)</f>
        <v>0</v>
      </c>
      <c r="V299" s="13">
        <f>COUNTIF(O299:P299,8)</f>
        <v>0</v>
      </c>
      <c r="W299" s="16">
        <f>SUMIF(P299:T299,1)</f>
        <v>0</v>
      </c>
      <c r="X299" s="16">
        <f>SUMIF(U299:V299,1)</f>
        <v>0</v>
      </c>
      <c r="Y299" s="11"/>
      <c r="Z299" s="11">
        <v>0</v>
      </c>
    </row>
    <row r="300" spans="1:26" x14ac:dyDescent="0.25">
      <c r="A300" s="109" t="s">
        <v>24</v>
      </c>
      <c r="B300" s="22" t="e">
        <f>$B$3</f>
        <v>#REF!</v>
      </c>
      <c r="C300" s="22" t="e">
        <f>$C$3</f>
        <v>#REF!</v>
      </c>
      <c r="D300" s="22" t="e">
        <f>$D290</f>
        <v>#REF!</v>
      </c>
      <c r="E300" s="22" t="e">
        <f>$E$3</f>
        <v>#REF!</v>
      </c>
      <c r="F300" s="22" t="e">
        <f>$F$3</f>
        <v>#REF!</v>
      </c>
      <c r="G300" s="22" t="e">
        <f>$G$3</f>
        <v>#REF!</v>
      </c>
      <c r="H300" s="22" t="e">
        <f>$H$3</f>
        <v>#REF!</v>
      </c>
      <c r="I300" s="13">
        <f>$I$299</f>
        <v>0</v>
      </c>
      <c r="J300" s="13">
        <f>$J$299</f>
        <v>0</v>
      </c>
      <c r="K300" s="13">
        <f>$K$299</f>
        <v>0</v>
      </c>
      <c r="L300" s="13">
        <f>$L$299</f>
        <v>0</v>
      </c>
      <c r="M300" s="13">
        <f>$M$299</f>
        <v>0</v>
      </c>
      <c r="N300" s="13">
        <f>$N$299</f>
        <v>0</v>
      </c>
      <c r="O300" s="13">
        <f>$O$299</f>
        <v>0</v>
      </c>
      <c r="P300" s="13">
        <f>COUNTIF(I300:N300,15)</f>
        <v>0</v>
      </c>
      <c r="Q300" s="13">
        <f>COUNTIF(I300:N300,17)</f>
        <v>0</v>
      </c>
      <c r="R300" s="13">
        <f>COUNTIF(I300:N300,27)</f>
        <v>0</v>
      </c>
      <c r="S300" s="13">
        <f>COUNTIF(I300:N300,33)</f>
        <v>0</v>
      </c>
      <c r="T300" s="13">
        <f>COUNTIF(I300:N300,50)</f>
        <v>0</v>
      </c>
      <c r="U300" s="13">
        <f>COUNTIF(N300:O300,1)</f>
        <v>0</v>
      </c>
      <c r="V300" s="13">
        <f>COUNTIF(O300:P300,2)</f>
        <v>0</v>
      </c>
      <c r="W300" s="16">
        <f t="shared" ref="W300:W306" si="319">SUMIF(P300:T300,1)</f>
        <v>0</v>
      </c>
      <c r="X300" s="16">
        <f t="shared" ref="X300:X306" si="320">SUMIF(U300:V300,1)</f>
        <v>0</v>
      </c>
      <c r="Y300" s="11"/>
      <c r="Z300" s="11">
        <v>0</v>
      </c>
    </row>
    <row r="301" spans="1:26" x14ac:dyDescent="0.25">
      <c r="A301" s="109" t="s">
        <v>25</v>
      </c>
      <c r="B301" s="22" t="e">
        <f>$B$4</f>
        <v>#REF!</v>
      </c>
      <c r="C301" s="22" t="e">
        <f>$C$4</f>
        <v>#REF!</v>
      </c>
      <c r="D301" s="22" t="e">
        <f>$D291</f>
        <v>#REF!</v>
      </c>
      <c r="E301" s="22" t="e">
        <f>$E$4</f>
        <v>#REF!</v>
      </c>
      <c r="F301" s="22" t="e">
        <f>$F$4</f>
        <v>#REF!</v>
      </c>
      <c r="G301" s="22" t="e">
        <f>$G$4</f>
        <v>#REF!</v>
      </c>
      <c r="H301" s="22" t="e">
        <f>$H$4</f>
        <v>#REF!</v>
      </c>
      <c r="I301" s="13">
        <f t="shared" ref="I301:I304" si="321">$I$299</f>
        <v>0</v>
      </c>
      <c r="J301" s="13">
        <f t="shared" ref="J301:J304" si="322">$J$299</f>
        <v>0</v>
      </c>
      <c r="K301" s="13">
        <f t="shared" ref="K301:K304" si="323">$K$299</f>
        <v>0</v>
      </c>
      <c r="L301" s="13">
        <f t="shared" ref="L301:L304" si="324">$L$299</f>
        <v>0</v>
      </c>
      <c r="M301" s="13">
        <f t="shared" ref="M301:M304" si="325">$M$299</f>
        <v>0</v>
      </c>
      <c r="N301" s="13">
        <f t="shared" ref="N301:N304" si="326">$N$299</f>
        <v>0</v>
      </c>
      <c r="O301" s="13">
        <f t="shared" ref="O301:O304" si="327">$O$299</f>
        <v>0</v>
      </c>
      <c r="P301" s="13">
        <f>COUNTIF(I301:N301,7)</f>
        <v>0</v>
      </c>
      <c r="Q301" s="13">
        <f t="shared" ref="Q301" si="328">COUNTIF(I301:N301,8)</f>
        <v>0</v>
      </c>
      <c r="R301" s="13">
        <f>COUNTIF(I301:N301,28)</f>
        <v>0</v>
      </c>
      <c r="S301" s="13">
        <f>COUNTIF(I301:N301,34)</f>
        <v>0</v>
      </c>
      <c r="T301" s="13">
        <f>COUNTIF(I301:N301,39)</f>
        <v>0</v>
      </c>
      <c r="U301" s="13">
        <f t="shared" ref="U301:U302" si="329">COUNTIF(N301:O301,4)</f>
        <v>0</v>
      </c>
      <c r="V301" s="13">
        <f>COUNTIF(O301:P301,10)</f>
        <v>0</v>
      </c>
      <c r="W301" s="16">
        <f t="shared" si="319"/>
        <v>0</v>
      </c>
      <c r="X301" s="16">
        <f t="shared" si="320"/>
        <v>0</v>
      </c>
      <c r="Y301" s="11"/>
      <c r="Z301" s="11">
        <v>0</v>
      </c>
    </row>
    <row r="302" spans="1:26" x14ac:dyDescent="0.25">
      <c r="A302" s="109" t="s">
        <v>26</v>
      </c>
      <c r="B302" s="22" t="e">
        <f>$B$5</f>
        <v>#REF!</v>
      </c>
      <c r="C302" s="22" t="e">
        <f>$C$5</f>
        <v>#REF!</v>
      </c>
      <c r="D302" s="22" t="e">
        <f>$D$5</f>
        <v>#REF!</v>
      </c>
      <c r="E302" s="22" t="e">
        <f>$E292</f>
        <v>#REF!</v>
      </c>
      <c r="F302" s="22" t="e">
        <f>$F$5</f>
        <v>#REF!</v>
      </c>
      <c r="G302" s="22" t="e">
        <f>$G$5</f>
        <v>#REF!</v>
      </c>
      <c r="H302" s="22" t="e">
        <f>$H$5</f>
        <v>#REF!</v>
      </c>
      <c r="I302" s="13">
        <f t="shared" si="321"/>
        <v>0</v>
      </c>
      <c r="J302" s="13">
        <f t="shared" si="322"/>
        <v>0</v>
      </c>
      <c r="K302" s="13">
        <f t="shared" si="323"/>
        <v>0</v>
      </c>
      <c r="L302" s="13">
        <f t="shared" si="324"/>
        <v>0</v>
      </c>
      <c r="M302" s="13">
        <f t="shared" si="325"/>
        <v>0</v>
      </c>
      <c r="N302" s="13">
        <f t="shared" si="326"/>
        <v>0</v>
      </c>
      <c r="O302" s="13">
        <f t="shared" si="327"/>
        <v>0</v>
      </c>
      <c r="P302" s="13">
        <f>COUNTIF(I302:N302,1)</f>
        <v>0</v>
      </c>
      <c r="Q302" s="13">
        <f>COUNTIF(I302:N302,6)</f>
        <v>0</v>
      </c>
      <c r="R302" s="13">
        <f>COUNTIF(I302:N302,19)</f>
        <v>0</v>
      </c>
      <c r="S302" s="13">
        <f>COUNTIF(I302:N302,38)</f>
        <v>0</v>
      </c>
      <c r="T302" s="13">
        <f>COUNTIF(I302:N302,40)</f>
        <v>0</v>
      </c>
      <c r="U302" s="13">
        <f t="shared" si="329"/>
        <v>0</v>
      </c>
      <c r="V302" s="13">
        <f>COUNTIF(O302:P302,5)</f>
        <v>0</v>
      </c>
      <c r="W302" s="16">
        <f t="shared" si="319"/>
        <v>0</v>
      </c>
      <c r="X302" s="16">
        <f t="shared" si="320"/>
        <v>0</v>
      </c>
      <c r="Y302" s="11"/>
      <c r="Z302" s="11">
        <v>0</v>
      </c>
    </row>
    <row r="303" spans="1:26" x14ac:dyDescent="0.25">
      <c r="A303" s="109" t="s">
        <v>27</v>
      </c>
      <c r="B303" s="22" t="e">
        <f>$B$6</f>
        <v>#REF!</v>
      </c>
      <c r="C303" s="22" t="e">
        <f>$C$6</f>
        <v>#REF!</v>
      </c>
      <c r="D303" s="22" t="e">
        <f>$D$6</f>
        <v>#REF!</v>
      </c>
      <c r="E303" s="22" t="e">
        <f>$E$6</f>
        <v>#REF!</v>
      </c>
      <c r="F303" s="22" t="e">
        <f>$F$6</f>
        <v>#REF!</v>
      </c>
      <c r="G303" s="22" t="e">
        <f>$G$6</f>
        <v>#REF!</v>
      </c>
      <c r="H303" s="22" t="e">
        <f>$H$6</f>
        <v>#REF!</v>
      </c>
      <c r="I303" s="13">
        <f t="shared" si="321"/>
        <v>0</v>
      </c>
      <c r="J303" s="13">
        <f t="shared" si="322"/>
        <v>0</v>
      </c>
      <c r="K303" s="13">
        <f t="shared" si="323"/>
        <v>0</v>
      </c>
      <c r="L303" s="13">
        <f t="shared" si="324"/>
        <v>0</v>
      </c>
      <c r="M303" s="13">
        <f t="shared" si="325"/>
        <v>0</v>
      </c>
      <c r="N303" s="13">
        <f t="shared" si="326"/>
        <v>0</v>
      </c>
      <c r="O303" s="13">
        <f t="shared" si="327"/>
        <v>0</v>
      </c>
      <c r="P303" s="13">
        <f>COUNTIF(I303:N303,10)</f>
        <v>0</v>
      </c>
      <c r="Q303" s="13">
        <f>COUNTIF(I303:N303,25)</f>
        <v>0</v>
      </c>
      <c r="R303" s="13">
        <f>COUNTIF(I303:N303,26)</f>
        <v>0</v>
      </c>
      <c r="S303" s="13">
        <f>COUNTIF(I303:N303,29)</f>
        <v>0</v>
      </c>
      <c r="T303" s="13">
        <f>COUNTIF(I303:N303,35)</f>
        <v>0</v>
      </c>
      <c r="U303" s="13">
        <f>COUNTIF(N303:O303,6)</f>
        <v>0</v>
      </c>
      <c r="V303" s="13">
        <f>COUNTIF(O303:P303,9)</f>
        <v>0</v>
      </c>
      <c r="W303" s="16">
        <f t="shared" si="319"/>
        <v>0</v>
      </c>
      <c r="X303" s="16">
        <f t="shared" si="320"/>
        <v>0</v>
      </c>
      <c r="Y303" s="11"/>
      <c r="Z303" s="11">
        <v>0</v>
      </c>
    </row>
    <row r="304" spans="1:26" x14ac:dyDescent="0.25">
      <c r="A304" s="109" t="s">
        <v>28</v>
      </c>
      <c r="B304" s="22" t="e">
        <f>$B$7</f>
        <v>#REF!</v>
      </c>
      <c r="C304" s="22" t="e">
        <f>$C$7</f>
        <v>#REF!</v>
      </c>
      <c r="D304" s="22" t="e">
        <f>$D294</f>
        <v>#REF!</v>
      </c>
      <c r="E304" s="22" t="e">
        <f>$E$7</f>
        <v>#REF!</v>
      </c>
      <c r="F304" s="22" t="e">
        <f>$F$7</f>
        <v>#REF!</v>
      </c>
      <c r="G304" s="22" t="e">
        <f>$G$7</f>
        <v>#REF!</v>
      </c>
      <c r="H304" s="22" t="e">
        <f>$H$7</f>
        <v>#REF!</v>
      </c>
      <c r="I304" s="13">
        <f t="shared" si="321"/>
        <v>0</v>
      </c>
      <c r="J304" s="13">
        <f t="shared" si="322"/>
        <v>0</v>
      </c>
      <c r="K304" s="13">
        <f t="shared" si="323"/>
        <v>0</v>
      </c>
      <c r="L304" s="13">
        <f t="shared" si="324"/>
        <v>0</v>
      </c>
      <c r="M304" s="13">
        <f t="shared" si="325"/>
        <v>0</v>
      </c>
      <c r="N304" s="13">
        <f t="shared" si="326"/>
        <v>0</v>
      </c>
      <c r="O304" s="13">
        <f t="shared" si="327"/>
        <v>0</v>
      </c>
      <c r="P304" s="13">
        <f>COUNTIF(I304:N304,8)</f>
        <v>0</v>
      </c>
      <c r="Q304" s="13">
        <f>COUNTIF(I304:N304,33)</f>
        <v>0</v>
      </c>
      <c r="R304" s="13">
        <f>COUNTIF(I304:N304,35)</f>
        <v>0</v>
      </c>
      <c r="S304" s="13">
        <f>COUNTIF(I304:N304,36)</f>
        <v>0</v>
      </c>
      <c r="T304" s="13">
        <f>COUNTIF(I304:N304,37)</f>
        <v>0</v>
      </c>
      <c r="U304" s="13">
        <f>COUNTIF(N304:O304,3)</f>
        <v>0</v>
      </c>
      <c r="V304" s="13">
        <f>COUNTIF(O304:P304,7)</f>
        <v>0</v>
      </c>
      <c r="W304" s="16">
        <f t="shared" si="319"/>
        <v>0</v>
      </c>
      <c r="X304" s="16">
        <f t="shared" si="320"/>
        <v>0</v>
      </c>
      <c r="Y304" s="11"/>
      <c r="Z304" s="11">
        <v>0</v>
      </c>
    </row>
    <row r="305" spans="1:26" x14ac:dyDescent="0.25">
      <c r="A305" s="109" t="s">
        <v>29</v>
      </c>
      <c r="B305" s="22" t="e">
        <f>$B$8</f>
        <v>#REF!</v>
      </c>
      <c r="C305" s="22" t="e">
        <f>$C$8</f>
        <v>#REF!</v>
      </c>
      <c r="D305" s="22" t="e">
        <f>$D$8</f>
        <v>#REF!</v>
      </c>
      <c r="E305" s="22" t="e">
        <f>$E$8</f>
        <v>#REF!</v>
      </c>
      <c r="F305" s="22" t="e">
        <f>$F$8</f>
        <v>#REF!</v>
      </c>
      <c r="G305" s="22" t="e">
        <f>$G$8</f>
        <v>#REF!</v>
      </c>
      <c r="H305" s="22" t="e">
        <f>$H$8</f>
        <v>#REF!</v>
      </c>
      <c r="I305" s="13">
        <v>0</v>
      </c>
      <c r="J305" s="13">
        <v>0</v>
      </c>
      <c r="K305" s="13">
        <v>0</v>
      </c>
      <c r="L305" s="13">
        <v>0</v>
      </c>
      <c r="M305" s="13">
        <v>0</v>
      </c>
      <c r="N305" s="13">
        <v>0</v>
      </c>
      <c r="O305" s="13">
        <v>0</v>
      </c>
      <c r="P305" s="13">
        <v>0</v>
      </c>
      <c r="Q305" s="13">
        <v>0</v>
      </c>
      <c r="R305" s="13">
        <v>0</v>
      </c>
      <c r="S305" s="13">
        <v>0</v>
      </c>
      <c r="T305" s="13">
        <v>0</v>
      </c>
      <c r="U305" s="13">
        <v>0</v>
      </c>
      <c r="V305" s="13">
        <v>0</v>
      </c>
      <c r="W305" s="16">
        <f t="shared" si="319"/>
        <v>0</v>
      </c>
      <c r="X305" s="16">
        <f t="shared" si="320"/>
        <v>0</v>
      </c>
      <c r="Y305" s="11"/>
      <c r="Z305" s="11">
        <v>0</v>
      </c>
    </row>
    <row r="306" spans="1:26" x14ac:dyDescent="0.25">
      <c r="A306" s="109" t="s">
        <v>30</v>
      </c>
      <c r="B306" s="22" t="e">
        <f>$B$9</f>
        <v>#REF!</v>
      </c>
      <c r="C306" s="22" t="e">
        <f>$C$9</f>
        <v>#REF!</v>
      </c>
      <c r="D306" s="22" t="e">
        <f>$D$9</f>
        <v>#REF!</v>
      </c>
      <c r="E306" s="22" t="e">
        <f>$E$9</f>
        <v>#REF!</v>
      </c>
      <c r="F306" s="22" t="e">
        <f>$F$9</f>
        <v>#REF!</v>
      </c>
      <c r="G306" s="22" t="e">
        <f>$G$9</f>
        <v>#REF!</v>
      </c>
      <c r="H306" s="22" t="e">
        <f>$H$9</f>
        <v>#REF!</v>
      </c>
      <c r="I306" s="13">
        <v>0</v>
      </c>
      <c r="J306" s="13">
        <v>0</v>
      </c>
      <c r="K306" s="13">
        <v>0</v>
      </c>
      <c r="L306" s="13">
        <v>0</v>
      </c>
      <c r="M306" s="13">
        <v>0</v>
      </c>
      <c r="N306" s="13">
        <v>0</v>
      </c>
      <c r="O306" s="13">
        <v>0</v>
      </c>
      <c r="P306" s="13">
        <v>0</v>
      </c>
      <c r="Q306" s="13">
        <v>0</v>
      </c>
      <c r="R306" s="13">
        <v>0</v>
      </c>
      <c r="S306" s="13">
        <v>0</v>
      </c>
      <c r="T306" s="13">
        <v>0</v>
      </c>
      <c r="U306" s="13">
        <v>0</v>
      </c>
      <c r="V306" s="13">
        <v>0</v>
      </c>
      <c r="W306" s="16">
        <f t="shared" si="319"/>
        <v>0</v>
      </c>
      <c r="X306" s="16">
        <f t="shared" si="320"/>
        <v>0</v>
      </c>
      <c r="Y306" s="11"/>
      <c r="Z306" s="11">
        <v>0</v>
      </c>
    </row>
    <row r="307" spans="1:26" x14ac:dyDescent="0.25">
      <c r="A307" s="110">
        <v>30</v>
      </c>
    </row>
    <row r="308" spans="1:26" ht="15.75" thickBot="1" x14ac:dyDescent="0.3"/>
    <row r="309" spans="1:26" ht="15.75" thickBot="1" x14ac:dyDescent="0.3">
      <c r="A309" s="82">
        <v>44407</v>
      </c>
      <c r="B309" s="361" t="s">
        <v>0</v>
      </c>
      <c r="C309" s="340"/>
      <c r="D309" s="340"/>
      <c r="E309" s="340"/>
      <c r="F309" s="340"/>
      <c r="G309" s="340"/>
      <c r="H309" s="346"/>
      <c r="I309" s="361" t="s">
        <v>1</v>
      </c>
      <c r="J309" s="340"/>
      <c r="K309" s="340"/>
      <c r="L309" s="340"/>
      <c r="M309" s="340"/>
      <c r="N309" s="340"/>
      <c r="O309" s="340"/>
      <c r="P309" s="361" t="s">
        <v>2</v>
      </c>
      <c r="Q309" s="340"/>
      <c r="R309" s="340"/>
      <c r="S309" s="340"/>
      <c r="T309" s="340"/>
      <c r="U309" s="340"/>
      <c r="V309" s="340"/>
      <c r="W309" s="1" t="s">
        <v>9</v>
      </c>
      <c r="X309" s="2" t="s">
        <v>3</v>
      </c>
      <c r="Y309" s="11"/>
      <c r="Z309" s="11" t="s">
        <v>5</v>
      </c>
    </row>
    <row r="310" spans="1:26" x14ac:dyDescent="0.25">
      <c r="A310" s="109" t="s">
        <v>23</v>
      </c>
      <c r="B310" s="22" t="e">
        <f>$B$2</f>
        <v>#REF!</v>
      </c>
      <c r="C310" s="22" t="e">
        <f>$C$2</f>
        <v>#REF!</v>
      </c>
      <c r="D310" s="22" t="e">
        <f>$D$2</f>
        <v>#REF!</v>
      </c>
      <c r="E310" s="22" t="e">
        <f>$E$2</f>
        <v>#REF!</v>
      </c>
      <c r="F310" s="22" t="e">
        <f>$F$2</f>
        <v>#REF!</v>
      </c>
      <c r="G310" s="22">
        <f>$G299</f>
        <v>0</v>
      </c>
      <c r="H310" s="22" t="e">
        <f>$H$2</f>
        <v>#REF!</v>
      </c>
      <c r="I310" s="19"/>
      <c r="J310" s="19"/>
      <c r="K310" s="19"/>
      <c r="L310" s="19"/>
      <c r="M310" s="19"/>
      <c r="N310" s="19"/>
      <c r="O310" s="19"/>
      <c r="P310" s="13">
        <f>COUNTIF(I310:N310,3)</f>
        <v>0</v>
      </c>
      <c r="Q310" s="13">
        <f>COUNTIF(I310:N310,6)</f>
        <v>0</v>
      </c>
      <c r="R310" s="13">
        <f>COUNTIF(I310:N310,15)</f>
        <v>0</v>
      </c>
      <c r="S310" s="13">
        <f>COUNTIF(I310:N310,20)</f>
        <v>0</v>
      </c>
      <c r="T310" s="13">
        <f>COUNTIF(I310:N310,22)</f>
        <v>0</v>
      </c>
      <c r="U310" s="13">
        <f>COUNTIF(N310:O310,4)</f>
        <v>0</v>
      </c>
      <c r="V310" s="13">
        <f>COUNTIF(O310:P310,8)</f>
        <v>0</v>
      </c>
      <c r="W310" s="16">
        <f>SUMIF(P310:T310,1)</f>
        <v>0</v>
      </c>
      <c r="X310" s="16">
        <f>SUMIF(U310:V310,1)</f>
        <v>0</v>
      </c>
      <c r="Y310" s="11"/>
      <c r="Z310" s="11">
        <v>0</v>
      </c>
    </row>
    <row r="311" spans="1:26" x14ac:dyDescent="0.25">
      <c r="A311" s="109" t="s">
        <v>24</v>
      </c>
      <c r="B311" s="22" t="e">
        <f>$B$3</f>
        <v>#REF!</v>
      </c>
      <c r="C311" s="22" t="e">
        <f>$C$3</f>
        <v>#REF!</v>
      </c>
      <c r="D311" s="22" t="e">
        <f>$D300</f>
        <v>#REF!</v>
      </c>
      <c r="E311" s="22" t="e">
        <f>$E$3</f>
        <v>#REF!</v>
      </c>
      <c r="F311" s="22" t="e">
        <f>$F$3</f>
        <v>#REF!</v>
      </c>
      <c r="G311" s="22" t="e">
        <f>$G$3</f>
        <v>#REF!</v>
      </c>
      <c r="H311" s="22" t="e">
        <f>$H$3</f>
        <v>#REF!</v>
      </c>
      <c r="I311" s="13">
        <f>$I$310</f>
        <v>0</v>
      </c>
      <c r="J311" s="13">
        <f>$J$310</f>
        <v>0</v>
      </c>
      <c r="K311" s="13">
        <f>$K$310</f>
        <v>0</v>
      </c>
      <c r="L311" s="13">
        <f>$L$310</f>
        <v>0</v>
      </c>
      <c r="M311" s="13">
        <f>$M$310</f>
        <v>0</v>
      </c>
      <c r="N311" s="13">
        <f>$N$310</f>
        <v>0</v>
      </c>
      <c r="O311" s="13">
        <f>$O$310</f>
        <v>0</v>
      </c>
      <c r="P311" s="13">
        <f>COUNTIF(I311:N311,15)</f>
        <v>0</v>
      </c>
      <c r="Q311" s="13">
        <f>COUNTIF(I311:N311,17)</f>
        <v>0</v>
      </c>
      <c r="R311" s="13">
        <f>COUNTIF(I311:N311,27)</f>
        <v>0</v>
      </c>
      <c r="S311" s="13">
        <f>COUNTIF(I311:N311,33)</f>
        <v>0</v>
      </c>
      <c r="T311" s="13">
        <f>COUNTIF(I311:N311,50)</f>
        <v>0</v>
      </c>
      <c r="U311" s="13">
        <f>COUNTIF(N311:O311,1)</f>
        <v>0</v>
      </c>
      <c r="V311" s="13">
        <f>COUNTIF(O311:P311,2)</f>
        <v>0</v>
      </c>
      <c r="W311" s="16">
        <f t="shared" ref="W311:W317" si="330">SUMIF(P311:T311,1)</f>
        <v>0</v>
      </c>
      <c r="X311" s="16">
        <f t="shared" ref="X311:X317" si="331">SUMIF(U311:V311,1)</f>
        <v>0</v>
      </c>
      <c r="Y311" s="11"/>
      <c r="Z311" s="11">
        <v>0</v>
      </c>
    </row>
    <row r="312" spans="1:26" x14ac:dyDescent="0.25">
      <c r="A312" s="109" t="s">
        <v>25</v>
      </c>
      <c r="B312" s="22" t="e">
        <f>$B$4</f>
        <v>#REF!</v>
      </c>
      <c r="C312" s="22" t="e">
        <f>$C$4</f>
        <v>#REF!</v>
      </c>
      <c r="D312" s="22" t="e">
        <f>$D301</f>
        <v>#REF!</v>
      </c>
      <c r="E312" s="22" t="e">
        <f>$E$4</f>
        <v>#REF!</v>
      </c>
      <c r="F312" s="22" t="e">
        <f>$F$4</f>
        <v>#REF!</v>
      </c>
      <c r="G312" s="22" t="e">
        <f>$G$4</f>
        <v>#REF!</v>
      </c>
      <c r="H312" s="22" t="e">
        <f>$H$4</f>
        <v>#REF!</v>
      </c>
      <c r="I312" s="13">
        <f t="shared" ref="I312:I315" si="332">$I$310</f>
        <v>0</v>
      </c>
      <c r="J312" s="13">
        <f t="shared" ref="J312:J315" si="333">$J$310</f>
        <v>0</v>
      </c>
      <c r="K312" s="13">
        <f t="shared" ref="K312:K315" si="334">$K$310</f>
        <v>0</v>
      </c>
      <c r="L312" s="13">
        <f t="shared" ref="L312:L315" si="335">$L$310</f>
        <v>0</v>
      </c>
      <c r="M312" s="13">
        <f t="shared" ref="M312:M315" si="336">$M$310</f>
        <v>0</v>
      </c>
      <c r="N312" s="13">
        <f t="shared" ref="N312:N315" si="337">$N$310</f>
        <v>0</v>
      </c>
      <c r="O312" s="13">
        <f t="shared" ref="O312:O315" si="338">$O$310</f>
        <v>0</v>
      </c>
      <c r="P312" s="13">
        <f>COUNTIF(I312:N312,7)</f>
        <v>0</v>
      </c>
      <c r="Q312" s="13">
        <f t="shared" ref="Q312" si="339">COUNTIF(I312:N312,8)</f>
        <v>0</v>
      </c>
      <c r="R312" s="13">
        <f>COUNTIF(I312:N312,28)</f>
        <v>0</v>
      </c>
      <c r="S312" s="13">
        <f>COUNTIF(I312:N312,34)</f>
        <v>0</v>
      </c>
      <c r="T312" s="13">
        <f>COUNTIF(I312:N312,39)</f>
        <v>0</v>
      </c>
      <c r="U312" s="13">
        <f t="shared" ref="U312:U313" si="340">COUNTIF(N312:O312,4)</f>
        <v>0</v>
      </c>
      <c r="V312" s="13">
        <f>COUNTIF(O312:P312,10)</f>
        <v>0</v>
      </c>
      <c r="W312" s="16">
        <f t="shared" si="330"/>
        <v>0</v>
      </c>
      <c r="X312" s="16">
        <f t="shared" si="331"/>
        <v>0</v>
      </c>
      <c r="Y312" s="11"/>
      <c r="Z312" s="11">
        <v>0</v>
      </c>
    </row>
    <row r="313" spans="1:26" x14ac:dyDescent="0.25">
      <c r="A313" s="109" t="s">
        <v>26</v>
      </c>
      <c r="B313" s="22" t="e">
        <f>$B$5</f>
        <v>#REF!</v>
      </c>
      <c r="C313" s="22" t="e">
        <f>$C$5</f>
        <v>#REF!</v>
      </c>
      <c r="D313" s="22" t="e">
        <f>$D$5</f>
        <v>#REF!</v>
      </c>
      <c r="E313" s="22" t="e">
        <f>$E302</f>
        <v>#REF!</v>
      </c>
      <c r="F313" s="22" t="e">
        <f>$F$5</f>
        <v>#REF!</v>
      </c>
      <c r="G313" s="22" t="e">
        <f>$G$5</f>
        <v>#REF!</v>
      </c>
      <c r="H313" s="22" t="e">
        <f>$H$5</f>
        <v>#REF!</v>
      </c>
      <c r="I313" s="13">
        <f t="shared" si="332"/>
        <v>0</v>
      </c>
      <c r="J313" s="13">
        <f t="shared" si="333"/>
        <v>0</v>
      </c>
      <c r="K313" s="13">
        <f t="shared" si="334"/>
        <v>0</v>
      </c>
      <c r="L313" s="13">
        <f t="shared" si="335"/>
        <v>0</v>
      </c>
      <c r="M313" s="13">
        <f t="shared" si="336"/>
        <v>0</v>
      </c>
      <c r="N313" s="13">
        <f t="shared" si="337"/>
        <v>0</v>
      </c>
      <c r="O313" s="13">
        <f t="shared" si="338"/>
        <v>0</v>
      </c>
      <c r="P313" s="13">
        <f>COUNTIF(I313:N313,1)</f>
        <v>0</v>
      </c>
      <c r="Q313" s="13">
        <f>COUNTIF(I313:N313,6)</f>
        <v>0</v>
      </c>
      <c r="R313" s="13">
        <f>COUNTIF(I313:N313,19)</f>
        <v>0</v>
      </c>
      <c r="S313" s="13">
        <f>COUNTIF(I313:N313,38)</f>
        <v>0</v>
      </c>
      <c r="T313" s="13">
        <f>COUNTIF(I313:N313,40)</f>
        <v>0</v>
      </c>
      <c r="U313" s="13">
        <f t="shared" si="340"/>
        <v>0</v>
      </c>
      <c r="V313" s="13">
        <f>COUNTIF(O313:P313,5)</f>
        <v>0</v>
      </c>
      <c r="W313" s="16">
        <f t="shared" si="330"/>
        <v>0</v>
      </c>
      <c r="X313" s="16">
        <f t="shared" si="331"/>
        <v>0</v>
      </c>
      <c r="Y313" s="11"/>
      <c r="Z313" s="11">
        <v>0</v>
      </c>
    </row>
    <row r="314" spans="1:26" x14ac:dyDescent="0.25">
      <c r="A314" s="109" t="s">
        <v>27</v>
      </c>
      <c r="B314" s="22" t="e">
        <f>$B$6</f>
        <v>#REF!</v>
      </c>
      <c r="C314" s="22" t="e">
        <f>$C$6</f>
        <v>#REF!</v>
      </c>
      <c r="D314" s="22" t="e">
        <f>$D$6</f>
        <v>#REF!</v>
      </c>
      <c r="E314" s="22" t="e">
        <f>$E$6</f>
        <v>#REF!</v>
      </c>
      <c r="F314" s="22" t="e">
        <f>$F$6</f>
        <v>#REF!</v>
      </c>
      <c r="G314" s="22" t="e">
        <f>$G$6</f>
        <v>#REF!</v>
      </c>
      <c r="H314" s="22" t="e">
        <f>$H$6</f>
        <v>#REF!</v>
      </c>
      <c r="I314" s="13">
        <f t="shared" si="332"/>
        <v>0</v>
      </c>
      <c r="J314" s="13">
        <f t="shared" si="333"/>
        <v>0</v>
      </c>
      <c r="K314" s="13">
        <f t="shared" si="334"/>
        <v>0</v>
      </c>
      <c r="L314" s="13">
        <f t="shared" si="335"/>
        <v>0</v>
      </c>
      <c r="M314" s="13">
        <f t="shared" si="336"/>
        <v>0</v>
      </c>
      <c r="N314" s="13">
        <f t="shared" si="337"/>
        <v>0</v>
      </c>
      <c r="O314" s="13">
        <f t="shared" si="338"/>
        <v>0</v>
      </c>
      <c r="P314" s="13">
        <f>COUNTIF(I314:N314,10)</f>
        <v>0</v>
      </c>
      <c r="Q314" s="13">
        <f>COUNTIF(I314:N314,25)</f>
        <v>0</v>
      </c>
      <c r="R314" s="13">
        <f>COUNTIF(I314:N314,26)</f>
        <v>0</v>
      </c>
      <c r="S314" s="13">
        <f>COUNTIF(I314:N314,29)</f>
        <v>0</v>
      </c>
      <c r="T314" s="13">
        <f>COUNTIF(I314:N314,35)</f>
        <v>0</v>
      </c>
      <c r="U314" s="13">
        <f>COUNTIF(N314:O314,6)</f>
        <v>0</v>
      </c>
      <c r="V314" s="13">
        <f>COUNTIF(O314:P314,9)</f>
        <v>0</v>
      </c>
      <c r="W314" s="16">
        <f t="shared" si="330"/>
        <v>0</v>
      </c>
      <c r="X314" s="16">
        <f t="shared" si="331"/>
        <v>0</v>
      </c>
      <c r="Y314" s="11"/>
      <c r="Z314" s="11">
        <v>0</v>
      </c>
    </row>
    <row r="315" spans="1:26" x14ac:dyDescent="0.25">
      <c r="A315" s="109" t="s">
        <v>28</v>
      </c>
      <c r="B315" s="22" t="e">
        <f>$B$7</f>
        <v>#REF!</v>
      </c>
      <c r="C315" s="22" t="e">
        <f>$C$7</f>
        <v>#REF!</v>
      </c>
      <c r="D315" s="22" t="e">
        <f>$D304</f>
        <v>#REF!</v>
      </c>
      <c r="E315" s="22" t="e">
        <f>$E$7</f>
        <v>#REF!</v>
      </c>
      <c r="F315" s="22" t="e">
        <f>$F$7</f>
        <v>#REF!</v>
      </c>
      <c r="G315" s="22" t="e">
        <f>$G$7</f>
        <v>#REF!</v>
      </c>
      <c r="H315" s="22" t="e">
        <f>$H$7</f>
        <v>#REF!</v>
      </c>
      <c r="I315" s="13">
        <f t="shared" si="332"/>
        <v>0</v>
      </c>
      <c r="J315" s="13">
        <f t="shared" si="333"/>
        <v>0</v>
      </c>
      <c r="K315" s="13">
        <f t="shared" si="334"/>
        <v>0</v>
      </c>
      <c r="L315" s="13">
        <f t="shared" si="335"/>
        <v>0</v>
      </c>
      <c r="M315" s="13">
        <f t="shared" si="336"/>
        <v>0</v>
      </c>
      <c r="N315" s="13">
        <f t="shared" si="337"/>
        <v>0</v>
      </c>
      <c r="O315" s="13">
        <f t="shared" si="338"/>
        <v>0</v>
      </c>
      <c r="P315" s="13">
        <f>COUNTIF(I315:N315,8)</f>
        <v>0</v>
      </c>
      <c r="Q315" s="13">
        <f>COUNTIF(I315:N315,33)</f>
        <v>0</v>
      </c>
      <c r="R315" s="13">
        <f>COUNTIF(I315:N315,35)</f>
        <v>0</v>
      </c>
      <c r="S315" s="13">
        <f>COUNTIF(I315:N315,36)</f>
        <v>0</v>
      </c>
      <c r="T315" s="13">
        <f>COUNTIF(I315:N315,37)</f>
        <v>0</v>
      </c>
      <c r="U315" s="13">
        <f>COUNTIF(N315:O315,3)</f>
        <v>0</v>
      </c>
      <c r="V315" s="13">
        <f>COUNTIF(O315:P315,7)</f>
        <v>0</v>
      </c>
      <c r="W315" s="16">
        <f t="shared" si="330"/>
        <v>0</v>
      </c>
      <c r="X315" s="16">
        <f t="shared" si="331"/>
        <v>0</v>
      </c>
      <c r="Y315" s="11"/>
      <c r="Z315" s="11">
        <v>0</v>
      </c>
    </row>
    <row r="316" spans="1:26" x14ac:dyDescent="0.25">
      <c r="A316" s="109" t="s">
        <v>29</v>
      </c>
      <c r="B316" s="22" t="e">
        <f>$B$8</f>
        <v>#REF!</v>
      </c>
      <c r="C316" s="22" t="e">
        <f>$C$8</f>
        <v>#REF!</v>
      </c>
      <c r="D316" s="22" t="e">
        <f>$D$8</f>
        <v>#REF!</v>
      </c>
      <c r="E316" s="22" t="e">
        <f>$E$8</f>
        <v>#REF!</v>
      </c>
      <c r="F316" s="22" t="e">
        <f>$F$8</f>
        <v>#REF!</v>
      </c>
      <c r="G316" s="22" t="e">
        <f>$G$8</f>
        <v>#REF!</v>
      </c>
      <c r="H316" s="22" t="e">
        <f>$H$8</f>
        <v>#REF!</v>
      </c>
      <c r="I316" s="13">
        <v>0</v>
      </c>
      <c r="J316" s="13">
        <v>0</v>
      </c>
      <c r="K316" s="13">
        <v>0</v>
      </c>
      <c r="L316" s="13">
        <v>0</v>
      </c>
      <c r="M316" s="13">
        <v>0</v>
      </c>
      <c r="N316" s="13">
        <v>0</v>
      </c>
      <c r="O316" s="13">
        <v>0</v>
      </c>
      <c r="P316" s="13">
        <v>0</v>
      </c>
      <c r="Q316" s="13">
        <v>0</v>
      </c>
      <c r="R316" s="13">
        <v>0</v>
      </c>
      <c r="S316" s="13">
        <v>0</v>
      </c>
      <c r="T316" s="13">
        <v>0</v>
      </c>
      <c r="U316" s="13">
        <v>0</v>
      </c>
      <c r="V316" s="13">
        <v>0</v>
      </c>
      <c r="W316" s="16">
        <f t="shared" si="330"/>
        <v>0</v>
      </c>
      <c r="X316" s="16">
        <f t="shared" si="331"/>
        <v>0</v>
      </c>
      <c r="Y316" s="11"/>
      <c r="Z316" s="11">
        <v>0</v>
      </c>
    </row>
    <row r="317" spans="1:26" ht="15.75" thickBot="1" x14ac:dyDescent="0.3">
      <c r="A317" s="109" t="s">
        <v>30</v>
      </c>
      <c r="B317" s="22" t="e">
        <f>$B$9</f>
        <v>#REF!</v>
      </c>
      <c r="C317" s="22" t="e">
        <f>$C$9</f>
        <v>#REF!</v>
      </c>
      <c r="D317" s="22" t="e">
        <f>$D$9</f>
        <v>#REF!</v>
      </c>
      <c r="E317" s="22" t="e">
        <f>$E$9</f>
        <v>#REF!</v>
      </c>
      <c r="F317" s="22" t="e">
        <f>$F$9</f>
        <v>#REF!</v>
      </c>
      <c r="G317" s="22" t="e">
        <f>$G$9</f>
        <v>#REF!</v>
      </c>
      <c r="H317" s="22" t="e">
        <f>$H$9</f>
        <v>#REF!</v>
      </c>
      <c r="I317" s="13">
        <v>0</v>
      </c>
      <c r="J317" s="13">
        <v>0</v>
      </c>
      <c r="K317" s="13">
        <v>0</v>
      </c>
      <c r="L317" s="13">
        <v>0</v>
      </c>
      <c r="M317" s="13">
        <v>0</v>
      </c>
      <c r="N317" s="13">
        <v>0</v>
      </c>
      <c r="O317" s="13">
        <v>0</v>
      </c>
      <c r="P317" s="13">
        <v>0</v>
      </c>
      <c r="Q317" s="13">
        <v>0</v>
      </c>
      <c r="R317" s="13">
        <v>0</v>
      </c>
      <c r="S317" s="13">
        <v>0</v>
      </c>
      <c r="T317" s="13">
        <v>0</v>
      </c>
      <c r="U317" s="13">
        <v>0</v>
      </c>
      <c r="V317" s="13">
        <v>0</v>
      </c>
      <c r="W317" s="16">
        <f t="shared" si="330"/>
        <v>0</v>
      </c>
      <c r="X317" s="16">
        <f t="shared" si="331"/>
        <v>0</v>
      </c>
      <c r="Y317" s="11"/>
      <c r="Z317" s="11">
        <v>0</v>
      </c>
    </row>
    <row r="318" spans="1:26" ht="15.75" thickBot="1" x14ac:dyDescent="0.3">
      <c r="A318" s="82">
        <v>44414</v>
      </c>
      <c r="B318" s="361" t="s">
        <v>0</v>
      </c>
      <c r="C318" s="340"/>
      <c r="D318" s="340"/>
      <c r="E318" s="340"/>
      <c r="F318" s="340"/>
      <c r="G318" s="340"/>
      <c r="H318" s="346"/>
      <c r="I318" s="361" t="s">
        <v>1</v>
      </c>
      <c r="J318" s="340"/>
      <c r="K318" s="340"/>
      <c r="L318" s="340"/>
      <c r="M318" s="340"/>
      <c r="N318" s="340"/>
      <c r="O318" s="340"/>
      <c r="P318" s="361" t="s">
        <v>2</v>
      </c>
      <c r="Q318" s="340"/>
      <c r="R318" s="340"/>
      <c r="S318" s="340"/>
      <c r="T318" s="340"/>
      <c r="U318" s="340"/>
      <c r="V318" s="340"/>
      <c r="W318" s="1" t="s">
        <v>9</v>
      </c>
      <c r="X318" s="2" t="s">
        <v>3</v>
      </c>
      <c r="Y318" s="11"/>
      <c r="Z318" s="11" t="s">
        <v>5</v>
      </c>
    </row>
    <row r="319" spans="1:26" x14ac:dyDescent="0.25">
      <c r="A319" s="109" t="s">
        <v>23</v>
      </c>
      <c r="B319" s="22" t="e">
        <f>$B$2</f>
        <v>#REF!</v>
      </c>
      <c r="C319" s="22" t="e">
        <f>$C$2</f>
        <v>#REF!</v>
      </c>
      <c r="D319" s="22" t="e">
        <f>$D$2</f>
        <v>#REF!</v>
      </c>
      <c r="E319" s="22" t="e">
        <f>$E$2</f>
        <v>#REF!</v>
      </c>
      <c r="F319" s="22" t="e">
        <f>$F$2</f>
        <v>#REF!</v>
      </c>
      <c r="G319" s="22">
        <f>$G309</f>
        <v>0</v>
      </c>
      <c r="H319" s="22" t="e">
        <f>$H$2</f>
        <v>#REF!</v>
      </c>
      <c r="I319" s="19"/>
      <c r="J319" s="19"/>
      <c r="K319" s="19"/>
      <c r="L319" s="19"/>
      <c r="M319" s="19"/>
      <c r="N319" s="19"/>
      <c r="O319" s="19"/>
      <c r="P319" s="13">
        <f>COUNTIF(I319:N319,3)</f>
        <v>0</v>
      </c>
      <c r="Q319" s="13">
        <f>COUNTIF(I319:N319,6)</f>
        <v>0</v>
      </c>
      <c r="R319" s="13">
        <f>COUNTIF(I319:N319,15)</f>
        <v>0</v>
      </c>
      <c r="S319" s="13">
        <f>COUNTIF(I319:N319,20)</f>
        <v>0</v>
      </c>
      <c r="T319" s="13">
        <f>COUNTIF(I319:N319,22)</f>
        <v>0</v>
      </c>
      <c r="U319" s="13">
        <f>COUNTIF(N319:O319,4)</f>
        <v>0</v>
      </c>
      <c r="V319" s="13">
        <f>COUNTIF(O319:P319,8)</f>
        <v>0</v>
      </c>
      <c r="W319" s="16">
        <f>SUMIF(P319:T319,1)</f>
        <v>0</v>
      </c>
      <c r="X319" s="16">
        <f>SUMIF(U319:V319,1)</f>
        <v>0</v>
      </c>
      <c r="Y319" s="11"/>
      <c r="Z319" s="11">
        <v>0</v>
      </c>
    </row>
    <row r="320" spans="1:26" x14ac:dyDescent="0.25">
      <c r="A320" s="109" t="s">
        <v>24</v>
      </c>
      <c r="B320" s="22" t="e">
        <f>$B$3</f>
        <v>#REF!</v>
      </c>
      <c r="C320" s="22" t="e">
        <f>$C$3</f>
        <v>#REF!</v>
      </c>
      <c r="D320" s="22" t="e">
        <f>$D310</f>
        <v>#REF!</v>
      </c>
      <c r="E320" s="22" t="e">
        <f>$E$3</f>
        <v>#REF!</v>
      </c>
      <c r="F320" s="22" t="e">
        <f>$F$3</f>
        <v>#REF!</v>
      </c>
      <c r="G320" s="22" t="e">
        <f>$G$3</f>
        <v>#REF!</v>
      </c>
      <c r="H320" s="22" t="e">
        <f>$H$3</f>
        <v>#REF!</v>
      </c>
      <c r="I320" s="13">
        <f>$I$319</f>
        <v>0</v>
      </c>
      <c r="J320" s="13">
        <f>$J$319</f>
        <v>0</v>
      </c>
      <c r="K320" s="13">
        <f>$K$319</f>
        <v>0</v>
      </c>
      <c r="L320" s="13">
        <f>$L$319</f>
        <v>0</v>
      </c>
      <c r="M320" s="13">
        <f>$M$319</f>
        <v>0</v>
      </c>
      <c r="N320" s="13">
        <f>$N$319</f>
        <v>0</v>
      </c>
      <c r="O320" s="13">
        <f>$O$319</f>
        <v>0</v>
      </c>
      <c r="P320" s="13">
        <f>COUNTIF(I320:N320,15)</f>
        <v>0</v>
      </c>
      <c r="Q320" s="13">
        <f>COUNTIF(I320:N320,17)</f>
        <v>0</v>
      </c>
      <c r="R320" s="13">
        <f>COUNTIF(I320:N320,27)</f>
        <v>0</v>
      </c>
      <c r="S320" s="13">
        <f>COUNTIF(I320:N320,33)</f>
        <v>0</v>
      </c>
      <c r="T320" s="13">
        <f>COUNTIF(I320:N320,50)</f>
        <v>0</v>
      </c>
      <c r="U320" s="13">
        <f>COUNTIF(N320:O320,1)</f>
        <v>0</v>
      </c>
      <c r="V320" s="13">
        <f>COUNTIF(O320:P320,2)</f>
        <v>0</v>
      </c>
      <c r="W320" s="16">
        <f t="shared" ref="W320:W326" si="341">SUMIF(P320:T320,1)</f>
        <v>0</v>
      </c>
      <c r="X320" s="16">
        <f t="shared" ref="X320:X326" si="342">SUMIF(U320:V320,1)</f>
        <v>0</v>
      </c>
      <c r="Y320" s="11"/>
      <c r="Z320" s="11">
        <v>0</v>
      </c>
    </row>
    <row r="321" spans="1:26" x14ac:dyDescent="0.25">
      <c r="A321" s="109" t="s">
        <v>25</v>
      </c>
      <c r="B321" s="22" t="e">
        <f>$B$4</f>
        <v>#REF!</v>
      </c>
      <c r="C321" s="22" t="e">
        <f>$C$4</f>
        <v>#REF!</v>
      </c>
      <c r="D321" s="22" t="e">
        <f>$D311</f>
        <v>#REF!</v>
      </c>
      <c r="E321" s="22" t="e">
        <f>$E$4</f>
        <v>#REF!</v>
      </c>
      <c r="F321" s="22" t="e">
        <f>$F$4</f>
        <v>#REF!</v>
      </c>
      <c r="G321" s="22" t="e">
        <f>$G$4</f>
        <v>#REF!</v>
      </c>
      <c r="H321" s="22" t="e">
        <f>$H$4</f>
        <v>#REF!</v>
      </c>
      <c r="I321" s="13">
        <f t="shared" ref="I321:I324" si="343">$I$319</f>
        <v>0</v>
      </c>
      <c r="J321" s="13">
        <f t="shared" ref="J321:J324" si="344">$J$319</f>
        <v>0</v>
      </c>
      <c r="K321" s="13">
        <f t="shared" ref="K321:K324" si="345">$K$319</f>
        <v>0</v>
      </c>
      <c r="L321" s="13">
        <f t="shared" ref="L321:L324" si="346">$L$319</f>
        <v>0</v>
      </c>
      <c r="M321" s="13">
        <f t="shared" ref="M321:M324" si="347">$M$319</f>
        <v>0</v>
      </c>
      <c r="N321" s="13">
        <f t="shared" ref="N321:N324" si="348">$N$319</f>
        <v>0</v>
      </c>
      <c r="O321" s="13">
        <f t="shared" ref="O321:O324" si="349">$O$319</f>
        <v>0</v>
      </c>
      <c r="P321" s="13">
        <f>COUNTIF(I321:N321,7)</f>
        <v>0</v>
      </c>
      <c r="Q321" s="13">
        <f t="shared" ref="Q321" si="350">COUNTIF(I321:N321,8)</f>
        <v>0</v>
      </c>
      <c r="R321" s="13">
        <f>COUNTIF(I321:N321,28)</f>
        <v>0</v>
      </c>
      <c r="S321" s="13">
        <f>COUNTIF(I321:N321,34)</f>
        <v>0</v>
      </c>
      <c r="T321" s="13">
        <f>COUNTIF(I321:N321,39)</f>
        <v>0</v>
      </c>
      <c r="U321" s="13">
        <f t="shared" ref="U321:U322" si="351">COUNTIF(N321:O321,4)</f>
        <v>0</v>
      </c>
      <c r="V321" s="13">
        <f>COUNTIF(O321:P321,10)</f>
        <v>0</v>
      </c>
      <c r="W321" s="16">
        <f t="shared" si="341"/>
        <v>0</v>
      </c>
      <c r="X321" s="16">
        <f t="shared" si="342"/>
        <v>0</v>
      </c>
      <c r="Y321" s="11"/>
      <c r="Z321" s="11">
        <v>0</v>
      </c>
    </row>
    <row r="322" spans="1:26" x14ac:dyDescent="0.25">
      <c r="A322" s="109" t="s">
        <v>26</v>
      </c>
      <c r="B322" s="22" t="e">
        <f>$B$5</f>
        <v>#REF!</v>
      </c>
      <c r="C322" s="22" t="e">
        <f>$C$5</f>
        <v>#REF!</v>
      </c>
      <c r="D322" s="22" t="e">
        <f>$D$5</f>
        <v>#REF!</v>
      </c>
      <c r="E322" s="22" t="e">
        <f>$E312</f>
        <v>#REF!</v>
      </c>
      <c r="F322" s="22" t="e">
        <f>$F$5</f>
        <v>#REF!</v>
      </c>
      <c r="G322" s="22" t="e">
        <f>$G$5</f>
        <v>#REF!</v>
      </c>
      <c r="H322" s="22" t="e">
        <f>$H$5</f>
        <v>#REF!</v>
      </c>
      <c r="I322" s="13">
        <f t="shared" si="343"/>
        <v>0</v>
      </c>
      <c r="J322" s="13">
        <f t="shared" si="344"/>
        <v>0</v>
      </c>
      <c r="K322" s="13">
        <f t="shared" si="345"/>
        <v>0</v>
      </c>
      <c r="L322" s="13">
        <f t="shared" si="346"/>
        <v>0</v>
      </c>
      <c r="M322" s="13">
        <f t="shared" si="347"/>
        <v>0</v>
      </c>
      <c r="N322" s="13">
        <f t="shared" si="348"/>
        <v>0</v>
      </c>
      <c r="O322" s="13">
        <f t="shared" si="349"/>
        <v>0</v>
      </c>
      <c r="P322" s="13">
        <f>COUNTIF(I322:N322,1)</f>
        <v>0</v>
      </c>
      <c r="Q322" s="13">
        <f>COUNTIF(I322:N322,6)</f>
        <v>0</v>
      </c>
      <c r="R322" s="13">
        <f>COUNTIF(I322:N322,19)</f>
        <v>0</v>
      </c>
      <c r="S322" s="13">
        <f>COUNTIF(I322:N322,38)</f>
        <v>0</v>
      </c>
      <c r="T322" s="13">
        <f>COUNTIF(I322:N322,40)</f>
        <v>0</v>
      </c>
      <c r="U322" s="13">
        <f t="shared" si="351"/>
        <v>0</v>
      </c>
      <c r="V322" s="13">
        <f>COUNTIF(O322:P322,5)</f>
        <v>0</v>
      </c>
      <c r="W322" s="16">
        <f t="shared" si="341"/>
        <v>0</v>
      </c>
      <c r="X322" s="16">
        <f t="shared" si="342"/>
        <v>0</v>
      </c>
      <c r="Y322" s="11"/>
      <c r="Z322" s="11">
        <v>0</v>
      </c>
    </row>
    <row r="323" spans="1:26" x14ac:dyDescent="0.25">
      <c r="A323" s="109" t="s">
        <v>27</v>
      </c>
      <c r="B323" s="22" t="e">
        <f>$B$6</f>
        <v>#REF!</v>
      </c>
      <c r="C323" s="22" t="e">
        <f>$C$6</f>
        <v>#REF!</v>
      </c>
      <c r="D323" s="22" t="e">
        <f>$D$6</f>
        <v>#REF!</v>
      </c>
      <c r="E323" s="22" t="e">
        <f>$E$6</f>
        <v>#REF!</v>
      </c>
      <c r="F323" s="22" t="e">
        <f>$F$6</f>
        <v>#REF!</v>
      </c>
      <c r="G323" s="22" t="e">
        <f>$G$6</f>
        <v>#REF!</v>
      </c>
      <c r="H323" s="22" t="e">
        <f>$H$6</f>
        <v>#REF!</v>
      </c>
      <c r="I323" s="13">
        <f t="shared" si="343"/>
        <v>0</v>
      </c>
      <c r="J323" s="13">
        <f t="shared" si="344"/>
        <v>0</v>
      </c>
      <c r="K323" s="13">
        <f t="shared" si="345"/>
        <v>0</v>
      </c>
      <c r="L323" s="13">
        <f t="shared" si="346"/>
        <v>0</v>
      </c>
      <c r="M323" s="13">
        <f t="shared" si="347"/>
        <v>0</v>
      </c>
      <c r="N323" s="13">
        <f t="shared" si="348"/>
        <v>0</v>
      </c>
      <c r="O323" s="13">
        <f t="shared" si="349"/>
        <v>0</v>
      </c>
      <c r="P323" s="13">
        <f>COUNTIF(I323:N323,10)</f>
        <v>0</v>
      </c>
      <c r="Q323" s="13">
        <f>COUNTIF(I323:N323,25)</f>
        <v>0</v>
      </c>
      <c r="R323" s="13">
        <f>COUNTIF(I323:N323,26)</f>
        <v>0</v>
      </c>
      <c r="S323" s="13">
        <f>COUNTIF(I323:N323,29)</f>
        <v>0</v>
      </c>
      <c r="T323" s="13">
        <f>COUNTIF(I323:N323,35)</f>
        <v>0</v>
      </c>
      <c r="U323" s="13">
        <f>COUNTIF(N323:O323,6)</f>
        <v>0</v>
      </c>
      <c r="V323" s="13">
        <f>COUNTIF(O323:P323,9)</f>
        <v>0</v>
      </c>
      <c r="W323" s="16">
        <f t="shared" si="341"/>
        <v>0</v>
      </c>
      <c r="X323" s="16">
        <f t="shared" si="342"/>
        <v>0</v>
      </c>
      <c r="Y323" s="11"/>
      <c r="Z323" s="11">
        <v>0</v>
      </c>
    </row>
    <row r="324" spans="1:26" x14ac:dyDescent="0.25">
      <c r="A324" s="109" t="s">
        <v>28</v>
      </c>
      <c r="B324" s="22" t="e">
        <f>$B$7</f>
        <v>#REF!</v>
      </c>
      <c r="C324" s="22" t="e">
        <f>$C$7</f>
        <v>#REF!</v>
      </c>
      <c r="D324" s="22" t="e">
        <f>$D314</f>
        <v>#REF!</v>
      </c>
      <c r="E324" s="22" t="e">
        <f>$E$7</f>
        <v>#REF!</v>
      </c>
      <c r="F324" s="22" t="e">
        <f>$F$7</f>
        <v>#REF!</v>
      </c>
      <c r="G324" s="22" t="e">
        <f>$G$7</f>
        <v>#REF!</v>
      </c>
      <c r="H324" s="22" t="e">
        <f>$H$7</f>
        <v>#REF!</v>
      </c>
      <c r="I324" s="13">
        <f t="shared" si="343"/>
        <v>0</v>
      </c>
      <c r="J324" s="13">
        <f t="shared" si="344"/>
        <v>0</v>
      </c>
      <c r="K324" s="13">
        <f t="shared" si="345"/>
        <v>0</v>
      </c>
      <c r="L324" s="13">
        <f t="shared" si="346"/>
        <v>0</v>
      </c>
      <c r="M324" s="13">
        <f t="shared" si="347"/>
        <v>0</v>
      </c>
      <c r="N324" s="13">
        <f t="shared" si="348"/>
        <v>0</v>
      </c>
      <c r="O324" s="13">
        <f t="shared" si="349"/>
        <v>0</v>
      </c>
      <c r="P324" s="13">
        <f>COUNTIF(I324:N324,8)</f>
        <v>0</v>
      </c>
      <c r="Q324" s="13">
        <f>COUNTIF(I324:N324,33)</f>
        <v>0</v>
      </c>
      <c r="R324" s="13">
        <f>COUNTIF(I324:N324,35)</f>
        <v>0</v>
      </c>
      <c r="S324" s="13">
        <f>COUNTIF(I324:N324,36)</f>
        <v>0</v>
      </c>
      <c r="T324" s="13">
        <f>COUNTIF(I324:N324,37)</f>
        <v>0</v>
      </c>
      <c r="U324" s="13">
        <f>COUNTIF(N324:O324,3)</f>
        <v>0</v>
      </c>
      <c r="V324" s="13">
        <f>COUNTIF(O324:P324,7)</f>
        <v>0</v>
      </c>
      <c r="W324" s="16">
        <f t="shared" si="341"/>
        <v>0</v>
      </c>
      <c r="X324" s="16">
        <f t="shared" si="342"/>
        <v>0</v>
      </c>
      <c r="Y324" s="11"/>
      <c r="Z324" s="11">
        <v>0</v>
      </c>
    </row>
    <row r="325" spans="1:26" x14ac:dyDescent="0.25">
      <c r="A325" s="109" t="s">
        <v>29</v>
      </c>
      <c r="B325" s="22" t="e">
        <f>$B$8</f>
        <v>#REF!</v>
      </c>
      <c r="C325" s="22" t="e">
        <f>$C$8</f>
        <v>#REF!</v>
      </c>
      <c r="D325" s="22" t="e">
        <f>$D$8</f>
        <v>#REF!</v>
      </c>
      <c r="E325" s="22" t="e">
        <f>$E$8</f>
        <v>#REF!</v>
      </c>
      <c r="F325" s="22" t="e">
        <f>$F$8</f>
        <v>#REF!</v>
      </c>
      <c r="G325" s="22" t="e">
        <f>$G$8</f>
        <v>#REF!</v>
      </c>
      <c r="H325" s="22" t="e">
        <f>$H$8</f>
        <v>#REF!</v>
      </c>
      <c r="I325" s="13">
        <v>0</v>
      </c>
      <c r="J325" s="13">
        <v>0</v>
      </c>
      <c r="K325" s="13">
        <v>0</v>
      </c>
      <c r="L325" s="13">
        <v>0</v>
      </c>
      <c r="M325" s="13">
        <v>0</v>
      </c>
      <c r="N325" s="13">
        <v>0</v>
      </c>
      <c r="O325" s="13">
        <v>0</v>
      </c>
      <c r="P325" s="13">
        <v>0</v>
      </c>
      <c r="Q325" s="13">
        <v>0</v>
      </c>
      <c r="R325" s="13">
        <v>0</v>
      </c>
      <c r="S325" s="13">
        <v>0</v>
      </c>
      <c r="T325" s="13">
        <v>0</v>
      </c>
      <c r="U325" s="13">
        <v>0</v>
      </c>
      <c r="V325" s="13">
        <v>0</v>
      </c>
      <c r="W325" s="16">
        <f t="shared" si="341"/>
        <v>0</v>
      </c>
      <c r="X325" s="16">
        <f t="shared" si="342"/>
        <v>0</v>
      </c>
      <c r="Y325" s="11"/>
      <c r="Z325" s="11">
        <v>0</v>
      </c>
    </row>
    <row r="326" spans="1:26" ht="15.75" thickBot="1" x14ac:dyDescent="0.3">
      <c r="A326" s="109" t="s">
        <v>30</v>
      </c>
      <c r="B326" s="22" t="e">
        <f>$B$9</f>
        <v>#REF!</v>
      </c>
      <c r="C326" s="22" t="e">
        <f>$C$9</f>
        <v>#REF!</v>
      </c>
      <c r="D326" s="22" t="e">
        <f>$D$9</f>
        <v>#REF!</v>
      </c>
      <c r="E326" s="22" t="e">
        <f>$E$9</f>
        <v>#REF!</v>
      </c>
      <c r="F326" s="22" t="e">
        <f>$F$9</f>
        <v>#REF!</v>
      </c>
      <c r="G326" s="22" t="e">
        <f>$G$9</f>
        <v>#REF!</v>
      </c>
      <c r="H326" s="22" t="e">
        <f>$H$9</f>
        <v>#REF!</v>
      </c>
      <c r="I326" s="13">
        <v>0</v>
      </c>
      <c r="J326" s="13">
        <v>0</v>
      </c>
      <c r="K326" s="13">
        <v>0</v>
      </c>
      <c r="L326" s="13">
        <v>0</v>
      </c>
      <c r="M326" s="13">
        <v>0</v>
      </c>
      <c r="N326" s="13">
        <v>0</v>
      </c>
      <c r="O326" s="13">
        <v>0</v>
      </c>
      <c r="P326" s="13">
        <v>0</v>
      </c>
      <c r="Q326" s="13">
        <v>0</v>
      </c>
      <c r="R326" s="13">
        <v>0</v>
      </c>
      <c r="S326" s="13">
        <v>0</v>
      </c>
      <c r="T326" s="13">
        <v>0</v>
      </c>
      <c r="U326" s="13">
        <v>0</v>
      </c>
      <c r="V326" s="13">
        <v>0</v>
      </c>
      <c r="W326" s="16">
        <f t="shared" si="341"/>
        <v>0</v>
      </c>
      <c r="X326" s="16">
        <f t="shared" si="342"/>
        <v>0</v>
      </c>
      <c r="Y326" s="11"/>
      <c r="Z326" s="11"/>
    </row>
    <row r="327" spans="1:26" ht="15.75" thickBot="1" x14ac:dyDescent="0.3">
      <c r="A327" s="82">
        <v>44421</v>
      </c>
      <c r="B327" s="361" t="s">
        <v>0</v>
      </c>
      <c r="C327" s="340"/>
      <c r="D327" s="340"/>
      <c r="E327" s="340"/>
      <c r="F327" s="340"/>
      <c r="G327" s="340"/>
      <c r="H327" s="346"/>
      <c r="I327" s="361" t="s">
        <v>1</v>
      </c>
      <c r="J327" s="340"/>
      <c r="K327" s="340"/>
      <c r="L327" s="340"/>
      <c r="M327" s="340"/>
      <c r="N327" s="340"/>
      <c r="O327" s="340"/>
      <c r="P327" s="361" t="s">
        <v>2</v>
      </c>
      <c r="Q327" s="340"/>
      <c r="R327" s="340"/>
      <c r="S327" s="340"/>
      <c r="T327" s="340"/>
      <c r="U327" s="340"/>
      <c r="V327" s="340"/>
      <c r="W327" s="1" t="s">
        <v>9</v>
      </c>
      <c r="X327" s="2" t="s">
        <v>3</v>
      </c>
      <c r="Y327" s="11"/>
      <c r="Z327" s="11" t="s">
        <v>5</v>
      </c>
    </row>
    <row r="328" spans="1:26" x14ac:dyDescent="0.25">
      <c r="A328" s="109" t="s">
        <v>23</v>
      </c>
      <c r="B328" s="22" t="e">
        <f>$B$2</f>
        <v>#REF!</v>
      </c>
      <c r="C328" s="22" t="e">
        <f>$C$2</f>
        <v>#REF!</v>
      </c>
      <c r="D328" s="22" t="e">
        <f>$D$2</f>
        <v>#REF!</v>
      </c>
      <c r="E328" s="22" t="e">
        <f>$E$2</f>
        <v>#REF!</v>
      </c>
      <c r="F328" s="22" t="e">
        <f>$F$2</f>
        <v>#REF!</v>
      </c>
      <c r="G328" s="22">
        <f>$G318</f>
        <v>0</v>
      </c>
      <c r="H328" s="22" t="e">
        <f>$H$2</f>
        <v>#REF!</v>
      </c>
      <c r="I328" s="19"/>
      <c r="J328" s="19"/>
      <c r="K328" s="19"/>
      <c r="L328" s="19"/>
      <c r="M328" s="19"/>
      <c r="N328" s="19"/>
      <c r="O328" s="19"/>
      <c r="P328" s="13">
        <f>COUNTIF(I328:N328,3)</f>
        <v>0</v>
      </c>
      <c r="Q328" s="13">
        <f>COUNTIF(I328:N328,6)</f>
        <v>0</v>
      </c>
      <c r="R328" s="13">
        <f>COUNTIF(I328:N328,15)</f>
        <v>0</v>
      </c>
      <c r="S328" s="13">
        <f>COUNTIF(I328:N328,20)</f>
        <v>0</v>
      </c>
      <c r="T328" s="13">
        <f>COUNTIF(I328:N328,22)</f>
        <v>0</v>
      </c>
      <c r="U328" s="13">
        <f>COUNTIF(N328:O328,4)</f>
        <v>0</v>
      </c>
      <c r="V328" s="13">
        <f>COUNTIF(O328:P328,8)</f>
        <v>0</v>
      </c>
      <c r="W328" s="16">
        <f>SUMIF(P328:T328,1)</f>
        <v>0</v>
      </c>
      <c r="X328" s="16">
        <f>SUMIF(U328:V328,1)</f>
        <v>0</v>
      </c>
      <c r="Y328" s="11"/>
      <c r="Z328" s="11">
        <v>0</v>
      </c>
    </row>
    <row r="329" spans="1:26" x14ac:dyDescent="0.25">
      <c r="A329" s="109" t="s">
        <v>24</v>
      </c>
      <c r="B329" s="22" t="e">
        <f>$B$3</f>
        <v>#REF!</v>
      </c>
      <c r="C329" s="22" t="e">
        <f>$C$3</f>
        <v>#REF!</v>
      </c>
      <c r="D329" s="22" t="e">
        <f>$D319</f>
        <v>#REF!</v>
      </c>
      <c r="E329" s="22" t="e">
        <f>$E$3</f>
        <v>#REF!</v>
      </c>
      <c r="F329" s="22" t="e">
        <f>$F$3</f>
        <v>#REF!</v>
      </c>
      <c r="G329" s="22" t="e">
        <f>$G$3</f>
        <v>#REF!</v>
      </c>
      <c r="H329" s="22" t="e">
        <f>$H$3</f>
        <v>#REF!</v>
      </c>
      <c r="I329" s="13">
        <f>$I$328</f>
        <v>0</v>
      </c>
      <c r="J329" s="13">
        <f>$J$328</f>
        <v>0</v>
      </c>
      <c r="K329" s="13">
        <f>$K$328</f>
        <v>0</v>
      </c>
      <c r="L329" s="13">
        <f>$L$328</f>
        <v>0</v>
      </c>
      <c r="M329" s="13">
        <f>$M$328</f>
        <v>0</v>
      </c>
      <c r="N329" s="13">
        <f>$N$328</f>
        <v>0</v>
      </c>
      <c r="O329" s="13">
        <f>$O$328</f>
        <v>0</v>
      </c>
      <c r="P329" s="13">
        <f>COUNTIF(I329:N329,15)</f>
        <v>0</v>
      </c>
      <c r="Q329" s="13">
        <f>COUNTIF(I329:N329,17)</f>
        <v>0</v>
      </c>
      <c r="R329" s="13">
        <f>COUNTIF(I329:N329,27)</f>
        <v>0</v>
      </c>
      <c r="S329" s="13">
        <f>COUNTIF(I329:N329,33)</f>
        <v>0</v>
      </c>
      <c r="T329" s="13">
        <f>COUNTIF(I329:N329,50)</f>
        <v>0</v>
      </c>
      <c r="U329" s="13">
        <f>COUNTIF(N329:O329,1)</f>
        <v>0</v>
      </c>
      <c r="V329" s="13">
        <f>COUNTIF(O329:P329,2)</f>
        <v>0</v>
      </c>
      <c r="W329" s="16">
        <f t="shared" ref="W329:W335" si="352">SUMIF(P329:T329,1)</f>
        <v>0</v>
      </c>
      <c r="X329" s="16">
        <f t="shared" ref="X329:X335" si="353">SUMIF(U329:V329,1)</f>
        <v>0</v>
      </c>
      <c r="Y329" s="11"/>
      <c r="Z329" s="11">
        <v>0</v>
      </c>
    </row>
    <row r="330" spans="1:26" x14ac:dyDescent="0.25">
      <c r="A330" s="109" t="s">
        <v>25</v>
      </c>
      <c r="B330" s="22" t="e">
        <f>$B$4</f>
        <v>#REF!</v>
      </c>
      <c r="C330" s="22" t="e">
        <f>$C$4</f>
        <v>#REF!</v>
      </c>
      <c r="D330" s="22" t="e">
        <f>$D320</f>
        <v>#REF!</v>
      </c>
      <c r="E330" s="22" t="e">
        <f>$E$4</f>
        <v>#REF!</v>
      </c>
      <c r="F330" s="22" t="e">
        <f>$F$4</f>
        <v>#REF!</v>
      </c>
      <c r="G330" s="22" t="e">
        <f>$G$4</f>
        <v>#REF!</v>
      </c>
      <c r="H330" s="22" t="e">
        <f>$H$4</f>
        <v>#REF!</v>
      </c>
      <c r="I330" s="13">
        <f t="shared" ref="I330:I333" si="354">$I$328</f>
        <v>0</v>
      </c>
      <c r="J330" s="13">
        <f t="shared" ref="J330:J333" si="355">$J$328</f>
        <v>0</v>
      </c>
      <c r="K330" s="13">
        <f t="shared" ref="K330:K333" si="356">$K$328</f>
        <v>0</v>
      </c>
      <c r="L330" s="13">
        <f t="shared" ref="L330:L333" si="357">$L$328</f>
        <v>0</v>
      </c>
      <c r="M330" s="13">
        <f t="shared" ref="M330:M333" si="358">$M$328</f>
        <v>0</v>
      </c>
      <c r="N330" s="13">
        <f t="shared" ref="N330:N333" si="359">$N$328</f>
        <v>0</v>
      </c>
      <c r="O330" s="13">
        <f t="shared" ref="O330:O333" si="360">$O$328</f>
        <v>0</v>
      </c>
      <c r="P330" s="13">
        <f>COUNTIF(I330:N330,7)</f>
        <v>0</v>
      </c>
      <c r="Q330" s="13">
        <f t="shared" ref="Q330" si="361">COUNTIF(I330:N330,8)</f>
        <v>0</v>
      </c>
      <c r="R330" s="13">
        <f>COUNTIF(I330:N330,28)</f>
        <v>0</v>
      </c>
      <c r="S330" s="13">
        <f>COUNTIF(I330:N330,34)</f>
        <v>0</v>
      </c>
      <c r="T330" s="13">
        <f>COUNTIF(I330:N330,39)</f>
        <v>0</v>
      </c>
      <c r="U330" s="13">
        <f t="shared" ref="U330:U331" si="362">COUNTIF(N330:O330,4)</f>
        <v>0</v>
      </c>
      <c r="V330" s="13">
        <f>COUNTIF(O330:P330,10)</f>
        <v>0</v>
      </c>
      <c r="W330" s="16">
        <f t="shared" si="352"/>
        <v>0</v>
      </c>
      <c r="X330" s="16">
        <f t="shared" si="353"/>
        <v>0</v>
      </c>
      <c r="Y330" s="11"/>
      <c r="Z330" s="11">
        <v>0</v>
      </c>
    </row>
    <row r="331" spans="1:26" x14ac:dyDescent="0.25">
      <c r="A331" s="109" t="s">
        <v>26</v>
      </c>
      <c r="B331" s="22" t="e">
        <f>$B$5</f>
        <v>#REF!</v>
      </c>
      <c r="C331" s="22" t="e">
        <f>$C$5</f>
        <v>#REF!</v>
      </c>
      <c r="D331" s="22" t="e">
        <f>$D$5</f>
        <v>#REF!</v>
      </c>
      <c r="E331" s="22" t="e">
        <f>$E321</f>
        <v>#REF!</v>
      </c>
      <c r="F331" s="22" t="e">
        <f>$F$5</f>
        <v>#REF!</v>
      </c>
      <c r="G331" s="22" t="e">
        <f>$G$5</f>
        <v>#REF!</v>
      </c>
      <c r="H331" s="22" t="e">
        <f>$H$5</f>
        <v>#REF!</v>
      </c>
      <c r="I331" s="13">
        <f t="shared" si="354"/>
        <v>0</v>
      </c>
      <c r="J331" s="13">
        <f t="shared" si="355"/>
        <v>0</v>
      </c>
      <c r="K331" s="13">
        <f t="shared" si="356"/>
        <v>0</v>
      </c>
      <c r="L331" s="13">
        <f t="shared" si="357"/>
        <v>0</v>
      </c>
      <c r="M331" s="13">
        <f t="shared" si="358"/>
        <v>0</v>
      </c>
      <c r="N331" s="13">
        <f t="shared" si="359"/>
        <v>0</v>
      </c>
      <c r="O331" s="13">
        <f t="shared" si="360"/>
        <v>0</v>
      </c>
      <c r="P331" s="13">
        <f>COUNTIF(I331:N331,1)</f>
        <v>0</v>
      </c>
      <c r="Q331" s="13">
        <f>COUNTIF(I331:N331,6)</f>
        <v>0</v>
      </c>
      <c r="R331" s="13">
        <f>COUNTIF(I331:N331,19)</f>
        <v>0</v>
      </c>
      <c r="S331" s="13">
        <f>COUNTIF(I331:N331,38)</f>
        <v>0</v>
      </c>
      <c r="T331" s="13">
        <f>COUNTIF(I331:N331,40)</f>
        <v>0</v>
      </c>
      <c r="U331" s="13">
        <f t="shared" si="362"/>
        <v>0</v>
      </c>
      <c r="V331" s="13">
        <f>COUNTIF(O331:P331,5)</f>
        <v>0</v>
      </c>
      <c r="W331" s="16">
        <f t="shared" si="352"/>
        <v>0</v>
      </c>
      <c r="X331" s="16">
        <f t="shared" si="353"/>
        <v>0</v>
      </c>
      <c r="Y331" s="11"/>
      <c r="Z331" s="11">
        <v>0</v>
      </c>
    </row>
    <row r="332" spans="1:26" x14ac:dyDescent="0.25">
      <c r="A332" s="109" t="s">
        <v>27</v>
      </c>
      <c r="B332" s="22" t="e">
        <f>$B$6</f>
        <v>#REF!</v>
      </c>
      <c r="C332" s="22" t="e">
        <f>$C$6</f>
        <v>#REF!</v>
      </c>
      <c r="D332" s="22" t="e">
        <f>$D$6</f>
        <v>#REF!</v>
      </c>
      <c r="E332" s="22" t="e">
        <f>$E$6</f>
        <v>#REF!</v>
      </c>
      <c r="F332" s="22" t="e">
        <f>$F$6</f>
        <v>#REF!</v>
      </c>
      <c r="G332" s="22" t="e">
        <f>$G$6</f>
        <v>#REF!</v>
      </c>
      <c r="H332" s="22" t="e">
        <f>$H$6</f>
        <v>#REF!</v>
      </c>
      <c r="I332" s="13">
        <f t="shared" si="354"/>
        <v>0</v>
      </c>
      <c r="J332" s="13">
        <f t="shared" si="355"/>
        <v>0</v>
      </c>
      <c r="K332" s="13">
        <f t="shared" si="356"/>
        <v>0</v>
      </c>
      <c r="L332" s="13">
        <f t="shared" si="357"/>
        <v>0</v>
      </c>
      <c r="M332" s="13">
        <f t="shared" si="358"/>
        <v>0</v>
      </c>
      <c r="N332" s="13">
        <f t="shared" si="359"/>
        <v>0</v>
      </c>
      <c r="O332" s="13">
        <f t="shared" si="360"/>
        <v>0</v>
      </c>
      <c r="P332" s="13">
        <f>COUNTIF(I332:N332,10)</f>
        <v>0</v>
      </c>
      <c r="Q332" s="13">
        <f>COUNTIF(I332:N332,25)</f>
        <v>0</v>
      </c>
      <c r="R332" s="13">
        <f>COUNTIF(I332:N332,26)</f>
        <v>0</v>
      </c>
      <c r="S332" s="13">
        <f>COUNTIF(I332:N332,29)</f>
        <v>0</v>
      </c>
      <c r="T332" s="13">
        <f>COUNTIF(I332:N332,35)</f>
        <v>0</v>
      </c>
      <c r="U332" s="13">
        <f>COUNTIF(N332:O332,6)</f>
        <v>0</v>
      </c>
      <c r="V332" s="13">
        <f>COUNTIF(O332:P332,9)</f>
        <v>0</v>
      </c>
      <c r="W332" s="16">
        <f t="shared" si="352"/>
        <v>0</v>
      </c>
      <c r="X332" s="16">
        <f t="shared" si="353"/>
        <v>0</v>
      </c>
      <c r="Y332" s="11"/>
      <c r="Z332" s="11">
        <v>0</v>
      </c>
    </row>
    <row r="333" spans="1:26" x14ac:dyDescent="0.25">
      <c r="A333" s="109" t="s">
        <v>28</v>
      </c>
      <c r="B333" s="22" t="e">
        <f>$B$7</f>
        <v>#REF!</v>
      </c>
      <c r="C333" s="22" t="e">
        <f>$C$7</f>
        <v>#REF!</v>
      </c>
      <c r="D333" s="22" t="e">
        <f>$D323</f>
        <v>#REF!</v>
      </c>
      <c r="E333" s="22" t="e">
        <f>$E$7</f>
        <v>#REF!</v>
      </c>
      <c r="F333" s="22" t="e">
        <f>$F$7</f>
        <v>#REF!</v>
      </c>
      <c r="G333" s="22" t="e">
        <f>$G$7</f>
        <v>#REF!</v>
      </c>
      <c r="H333" s="22" t="e">
        <f>$H$7</f>
        <v>#REF!</v>
      </c>
      <c r="I333" s="13">
        <f t="shared" si="354"/>
        <v>0</v>
      </c>
      <c r="J333" s="13">
        <f t="shared" si="355"/>
        <v>0</v>
      </c>
      <c r="K333" s="13">
        <f t="shared" si="356"/>
        <v>0</v>
      </c>
      <c r="L333" s="13">
        <f t="shared" si="357"/>
        <v>0</v>
      </c>
      <c r="M333" s="13">
        <f t="shared" si="358"/>
        <v>0</v>
      </c>
      <c r="N333" s="13">
        <f t="shared" si="359"/>
        <v>0</v>
      </c>
      <c r="O333" s="13">
        <f t="shared" si="360"/>
        <v>0</v>
      </c>
      <c r="P333" s="13">
        <f>COUNTIF(I333:N333,8)</f>
        <v>0</v>
      </c>
      <c r="Q333" s="13">
        <f>COUNTIF(I333:N333,33)</f>
        <v>0</v>
      </c>
      <c r="R333" s="13">
        <f>COUNTIF(I333:N333,35)</f>
        <v>0</v>
      </c>
      <c r="S333" s="13">
        <f>COUNTIF(I333:N333,36)</f>
        <v>0</v>
      </c>
      <c r="T333" s="13">
        <f>COUNTIF(I333:N333,37)</f>
        <v>0</v>
      </c>
      <c r="U333" s="13">
        <f>COUNTIF(N333:O333,3)</f>
        <v>0</v>
      </c>
      <c r="V333" s="13">
        <f>COUNTIF(O333:P333,7)</f>
        <v>0</v>
      </c>
      <c r="W333" s="16">
        <f t="shared" si="352"/>
        <v>0</v>
      </c>
      <c r="X333" s="16">
        <f t="shared" si="353"/>
        <v>0</v>
      </c>
      <c r="Y333" s="11"/>
      <c r="Z333" s="11">
        <v>0</v>
      </c>
    </row>
    <row r="334" spans="1:26" x14ac:dyDescent="0.25">
      <c r="A334" s="109" t="s">
        <v>29</v>
      </c>
      <c r="B334" s="22" t="e">
        <f>$B$8</f>
        <v>#REF!</v>
      </c>
      <c r="C334" s="22" t="e">
        <f>$C$8</f>
        <v>#REF!</v>
      </c>
      <c r="D334" s="22" t="e">
        <f>$D$8</f>
        <v>#REF!</v>
      </c>
      <c r="E334" s="22" t="e">
        <f>$E$8</f>
        <v>#REF!</v>
      </c>
      <c r="F334" s="22" t="e">
        <f>$F$8</f>
        <v>#REF!</v>
      </c>
      <c r="G334" s="22" t="e">
        <f>$G$8</f>
        <v>#REF!</v>
      </c>
      <c r="H334" s="22" t="e">
        <f>$H$8</f>
        <v>#REF!</v>
      </c>
      <c r="I334" s="13">
        <v>0</v>
      </c>
      <c r="J334" s="13">
        <v>0</v>
      </c>
      <c r="K334" s="13">
        <v>0</v>
      </c>
      <c r="L334" s="13">
        <v>0</v>
      </c>
      <c r="M334" s="13">
        <v>0</v>
      </c>
      <c r="N334" s="13">
        <v>0</v>
      </c>
      <c r="O334" s="13">
        <v>0</v>
      </c>
      <c r="P334" s="13">
        <v>0</v>
      </c>
      <c r="Q334" s="13">
        <v>0</v>
      </c>
      <c r="R334" s="13">
        <v>0</v>
      </c>
      <c r="S334" s="13">
        <v>0</v>
      </c>
      <c r="T334" s="13">
        <v>0</v>
      </c>
      <c r="U334" s="13">
        <v>0</v>
      </c>
      <c r="V334" s="13">
        <v>0</v>
      </c>
      <c r="W334" s="16">
        <f t="shared" si="352"/>
        <v>0</v>
      </c>
      <c r="X334" s="16">
        <f t="shared" si="353"/>
        <v>0</v>
      </c>
      <c r="Y334" s="11"/>
      <c r="Z334" s="11">
        <v>0</v>
      </c>
    </row>
    <row r="335" spans="1:26" ht="15.75" thickBot="1" x14ac:dyDescent="0.3">
      <c r="A335" s="109" t="s">
        <v>30</v>
      </c>
      <c r="B335" s="22" t="e">
        <f>$B$9</f>
        <v>#REF!</v>
      </c>
      <c r="C335" s="22" t="e">
        <f>$C$9</f>
        <v>#REF!</v>
      </c>
      <c r="D335" s="22" t="e">
        <f>$D$9</f>
        <v>#REF!</v>
      </c>
      <c r="E335" s="22" t="e">
        <f>$E$9</f>
        <v>#REF!</v>
      </c>
      <c r="F335" s="22" t="e">
        <f>$F$9</f>
        <v>#REF!</v>
      </c>
      <c r="G335" s="22" t="e">
        <f>$G$9</f>
        <v>#REF!</v>
      </c>
      <c r="H335" s="22" t="e">
        <f>$H$9</f>
        <v>#REF!</v>
      </c>
      <c r="I335" s="13">
        <v>0</v>
      </c>
      <c r="J335" s="13">
        <v>0</v>
      </c>
      <c r="K335" s="13">
        <v>0</v>
      </c>
      <c r="L335" s="13">
        <v>0</v>
      </c>
      <c r="M335" s="13">
        <v>0</v>
      </c>
      <c r="N335" s="13">
        <v>0</v>
      </c>
      <c r="O335" s="13">
        <v>0</v>
      </c>
      <c r="P335" s="13">
        <v>0</v>
      </c>
      <c r="Q335" s="13">
        <v>0</v>
      </c>
      <c r="R335" s="13">
        <v>0</v>
      </c>
      <c r="S335" s="13">
        <v>0</v>
      </c>
      <c r="T335" s="13">
        <v>0</v>
      </c>
      <c r="U335" s="13">
        <v>0</v>
      </c>
      <c r="V335" s="13">
        <v>0</v>
      </c>
      <c r="W335" s="16">
        <f t="shared" si="352"/>
        <v>0</v>
      </c>
      <c r="X335" s="16">
        <f t="shared" si="353"/>
        <v>0</v>
      </c>
      <c r="Y335" s="11"/>
      <c r="Z335" s="11"/>
    </row>
    <row r="336" spans="1:26" ht="15.75" thickBot="1" x14ac:dyDescent="0.3">
      <c r="A336" s="81">
        <v>44428</v>
      </c>
      <c r="B336" s="361" t="s">
        <v>0</v>
      </c>
      <c r="C336" s="340"/>
      <c r="D336" s="340"/>
      <c r="E336" s="340"/>
      <c r="F336" s="340"/>
      <c r="G336" s="340"/>
      <c r="H336" s="346"/>
      <c r="I336" s="361" t="s">
        <v>1</v>
      </c>
      <c r="J336" s="340"/>
      <c r="K336" s="340"/>
      <c r="L336" s="340"/>
      <c r="M336" s="340"/>
      <c r="N336" s="340"/>
      <c r="O336" s="340"/>
      <c r="P336" s="361" t="s">
        <v>2</v>
      </c>
      <c r="Q336" s="340"/>
      <c r="R336" s="340"/>
      <c r="S336" s="340"/>
      <c r="T336" s="340"/>
      <c r="U336" s="340"/>
      <c r="V336" s="340"/>
      <c r="W336" s="1" t="s">
        <v>9</v>
      </c>
      <c r="X336" s="2" t="s">
        <v>3</v>
      </c>
      <c r="Y336" s="11"/>
      <c r="Z336" s="11" t="s">
        <v>5</v>
      </c>
    </row>
    <row r="337" spans="1:26" x14ac:dyDescent="0.25">
      <c r="A337" s="109" t="s">
        <v>23</v>
      </c>
      <c r="B337" s="22" t="e">
        <f>$B$2</f>
        <v>#REF!</v>
      </c>
      <c r="C337" s="22" t="e">
        <f>$C$2</f>
        <v>#REF!</v>
      </c>
      <c r="D337" s="22" t="e">
        <f>$D$2</f>
        <v>#REF!</v>
      </c>
      <c r="E337" s="22" t="e">
        <f>$E$2</f>
        <v>#REF!</v>
      </c>
      <c r="F337" s="22" t="e">
        <f>$F$2</f>
        <v>#REF!</v>
      </c>
      <c r="G337" s="22">
        <f>$G327</f>
        <v>0</v>
      </c>
      <c r="H337" s="22" t="e">
        <f>$H$2</f>
        <v>#REF!</v>
      </c>
      <c r="I337" s="19"/>
      <c r="J337" s="19"/>
      <c r="K337" s="19"/>
      <c r="L337" s="19"/>
      <c r="M337" s="19"/>
      <c r="N337" s="19"/>
      <c r="O337" s="19"/>
      <c r="P337" s="13">
        <f>COUNTIF(I337:N337,3)</f>
        <v>0</v>
      </c>
      <c r="Q337" s="13">
        <f>COUNTIF(I337:N337,6)</f>
        <v>0</v>
      </c>
      <c r="R337" s="13">
        <f>COUNTIF(I337:N337,15)</f>
        <v>0</v>
      </c>
      <c r="S337" s="13">
        <f>COUNTIF(I337:N337,20)</f>
        <v>0</v>
      </c>
      <c r="T337" s="13">
        <f>COUNTIF(I337:N337,22)</f>
        <v>0</v>
      </c>
      <c r="U337" s="13">
        <f>COUNTIF(N337:O337,4)</f>
        <v>0</v>
      </c>
      <c r="V337" s="13">
        <f>COUNTIF(O337:P337,8)</f>
        <v>0</v>
      </c>
      <c r="W337" s="16">
        <f>SUMIF(P337:T337,1)</f>
        <v>0</v>
      </c>
      <c r="X337" s="16">
        <f>SUMIF(U337:V337,1)</f>
        <v>0</v>
      </c>
      <c r="Y337" s="11"/>
      <c r="Z337" s="11">
        <v>0</v>
      </c>
    </row>
    <row r="338" spans="1:26" x14ac:dyDescent="0.25">
      <c r="A338" s="109" t="s">
        <v>24</v>
      </c>
      <c r="B338" s="22" t="e">
        <f>$B$3</f>
        <v>#REF!</v>
      </c>
      <c r="C338" s="22" t="e">
        <f>$C$3</f>
        <v>#REF!</v>
      </c>
      <c r="D338" s="22" t="e">
        <f>$D328</f>
        <v>#REF!</v>
      </c>
      <c r="E338" s="22" t="e">
        <f>$E$3</f>
        <v>#REF!</v>
      </c>
      <c r="F338" s="22" t="e">
        <f>$F$3</f>
        <v>#REF!</v>
      </c>
      <c r="G338" s="22" t="e">
        <f>$G$3</f>
        <v>#REF!</v>
      </c>
      <c r="H338" s="22" t="e">
        <f>$H$3</f>
        <v>#REF!</v>
      </c>
      <c r="I338" s="13">
        <f>$I$337</f>
        <v>0</v>
      </c>
      <c r="J338" s="13">
        <f>$J$337</f>
        <v>0</v>
      </c>
      <c r="K338" s="13">
        <f>$K$337</f>
        <v>0</v>
      </c>
      <c r="L338" s="13">
        <f>$L$337</f>
        <v>0</v>
      </c>
      <c r="M338" s="13">
        <f>$M$337</f>
        <v>0</v>
      </c>
      <c r="N338" s="13">
        <f>$N$337</f>
        <v>0</v>
      </c>
      <c r="O338" s="13">
        <f>$O$337</f>
        <v>0</v>
      </c>
      <c r="P338" s="13">
        <f>COUNTIF(I338:N338,15)</f>
        <v>0</v>
      </c>
      <c r="Q338" s="13">
        <f>COUNTIF(I338:N338,17)</f>
        <v>0</v>
      </c>
      <c r="R338" s="13">
        <f>COUNTIF(I338:N338,27)</f>
        <v>0</v>
      </c>
      <c r="S338" s="13">
        <f>COUNTIF(I338:N338,33)</f>
        <v>0</v>
      </c>
      <c r="T338" s="13">
        <f>COUNTIF(I338:N338,50)</f>
        <v>0</v>
      </c>
      <c r="U338" s="13">
        <f>COUNTIF(N338:O338,1)</f>
        <v>0</v>
      </c>
      <c r="V338" s="13">
        <f>COUNTIF(O338:P338,2)</f>
        <v>0</v>
      </c>
      <c r="W338" s="16">
        <f t="shared" ref="W338:W344" si="363">SUMIF(P338:T338,1)</f>
        <v>0</v>
      </c>
      <c r="X338" s="16">
        <f t="shared" ref="X338:X344" si="364">SUMIF(U338:V338,1)</f>
        <v>0</v>
      </c>
      <c r="Y338" s="11"/>
      <c r="Z338" s="11">
        <v>0</v>
      </c>
    </row>
    <row r="339" spans="1:26" x14ac:dyDescent="0.25">
      <c r="A339" s="109" t="s">
        <v>25</v>
      </c>
      <c r="B339" s="22" t="e">
        <f>$B$4</f>
        <v>#REF!</v>
      </c>
      <c r="C339" s="22" t="e">
        <f>$C$4</f>
        <v>#REF!</v>
      </c>
      <c r="D339" s="22" t="e">
        <f>$D329</f>
        <v>#REF!</v>
      </c>
      <c r="E339" s="22" t="e">
        <f>$E$4</f>
        <v>#REF!</v>
      </c>
      <c r="F339" s="22" t="e">
        <f>$F$4</f>
        <v>#REF!</v>
      </c>
      <c r="G339" s="22" t="e">
        <f>$G$4</f>
        <v>#REF!</v>
      </c>
      <c r="H339" s="22" t="e">
        <f>$H$4</f>
        <v>#REF!</v>
      </c>
      <c r="I339" s="13">
        <f t="shared" ref="I339:I342" si="365">$I$337</f>
        <v>0</v>
      </c>
      <c r="J339" s="13">
        <f t="shared" ref="J339:J342" si="366">$J$337</f>
        <v>0</v>
      </c>
      <c r="K339" s="13">
        <f t="shared" ref="K339:K342" si="367">$K$337</f>
        <v>0</v>
      </c>
      <c r="L339" s="13">
        <f t="shared" ref="L339:L342" si="368">$L$337</f>
        <v>0</v>
      </c>
      <c r="M339" s="13">
        <f t="shared" ref="M339:M342" si="369">$M$337</f>
        <v>0</v>
      </c>
      <c r="N339" s="13">
        <f t="shared" ref="N339:N342" si="370">$N$337</f>
        <v>0</v>
      </c>
      <c r="O339" s="13">
        <f t="shared" ref="O339:O342" si="371">$O$337</f>
        <v>0</v>
      </c>
      <c r="P339" s="13">
        <f>COUNTIF(I339:N339,7)</f>
        <v>0</v>
      </c>
      <c r="Q339" s="13">
        <f t="shared" ref="Q339" si="372">COUNTIF(I339:N339,8)</f>
        <v>0</v>
      </c>
      <c r="R339" s="13">
        <f>COUNTIF(I339:N339,28)</f>
        <v>0</v>
      </c>
      <c r="S339" s="13">
        <f>COUNTIF(I339:N339,34)</f>
        <v>0</v>
      </c>
      <c r="T339" s="13">
        <f>COUNTIF(I339:N339,39)</f>
        <v>0</v>
      </c>
      <c r="U339" s="13">
        <f t="shared" ref="U339:U340" si="373">COUNTIF(N339:O339,4)</f>
        <v>0</v>
      </c>
      <c r="V339" s="13">
        <f>COUNTIF(O339:P339,10)</f>
        <v>0</v>
      </c>
      <c r="W339" s="16">
        <f t="shared" si="363"/>
        <v>0</v>
      </c>
      <c r="X339" s="16">
        <f t="shared" si="364"/>
        <v>0</v>
      </c>
      <c r="Y339" s="11"/>
      <c r="Z339" s="11">
        <v>0</v>
      </c>
    </row>
    <row r="340" spans="1:26" x14ac:dyDescent="0.25">
      <c r="A340" s="109" t="s">
        <v>26</v>
      </c>
      <c r="B340" s="22" t="e">
        <f>$B$5</f>
        <v>#REF!</v>
      </c>
      <c r="C340" s="22" t="e">
        <f>$C$5</f>
        <v>#REF!</v>
      </c>
      <c r="D340" s="22" t="e">
        <f>$D$5</f>
        <v>#REF!</v>
      </c>
      <c r="E340" s="22" t="e">
        <f>$E330</f>
        <v>#REF!</v>
      </c>
      <c r="F340" s="22" t="e">
        <f>$F$5</f>
        <v>#REF!</v>
      </c>
      <c r="G340" s="22" t="e">
        <f>$G$5</f>
        <v>#REF!</v>
      </c>
      <c r="H340" s="22" t="e">
        <f>$H$5</f>
        <v>#REF!</v>
      </c>
      <c r="I340" s="13">
        <f t="shared" si="365"/>
        <v>0</v>
      </c>
      <c r="J340" s="13">
        <f t="shared" si="366"/>
        <v>0</v>
      </c>
      <c r="K340" s="13">
        <f t="shared" si="367"/>
        <v>0</v>
      </c>
      <c r="L340" s="13">
        <f t="shared" si="368"/>
        <v>0</v>
      </c>
      <c r="M340" s="13">
        <f t="shared" si="369"/>
        <v>0</v>
      </c>
      <c r="N340" s="13">
        <f t="shared" si="370"/>
        <v>0</v>
      </c>
      <c r="O340" s="13">
        <f t="shared" si="371"/>
        <v>0</v>
      </c>
      <c r="P340" s="13">
        <f>COUNTIF(I340:N340,1)</f>
        <v>0</v>
      </c>
      <c r="Q340" s="13">
        <f>COUNTIF(I340:N340,6)</f>
        <v>0</v>
      </c>
      <c r="R340" s="13">
        <f>COUNTIF(I340:N340,19)</f>
        <v>0</v>
      </c>
      <c r="S340" s="13">
        <f>COUNTIF(I340:N340,38)</f>
        <v>0</v>
      </c>
      <c r="T340" s="13">
        <f>COUNTIF(I340:N340,40)</f>
        <v>0</v>
      </c>
      <c r="U340" s="13">
        <f t="shared" si="373"/>
        <v>0</v>
      </c>
      <c r="V340" s="13">
        <f>COUNTIF(O340:P340,5)</f>
        <v>0</v>
      </c>
      <c r="W340" s="16">
        <f t="shared" si="363"/>
        <v>0</v>
      </c>
      <c r="X340" s="16">
        <f t="shared" si="364"/>
        <v>0</v>
      </c>
      <c r="Y340" s="11"/>
      <c r="Z340" s="11">
        <v>0</v>
      </c>
    </row>
    <row r="341" spans="1:26" x14ac:dyDescent="0.25">
      <c r="A341" s="109" t="s">
        <v>27</v>
      </c>
      <c r="B341" s="22" t="e">
        <f>$B$6</f>
        <v>#REF!</v>
      </c>
      <c r="C341" s="22" t="e">
        <f>$C$6</f>
        <v>#REF!</v>
      </c>
      <c r="D341" s="22" t="e">
        <f>$D$6</f>
        <v>#REF!</v>
      </c>
      <c r="E341" s="22" t="e">
        <f>$E$6</f>
        <v>#REF!</v>
      </c>
      <c r="F341" s="22" t="e">
        <f>$F$6</f>
        <v>#REF!</v>
      </c>
      <c r="G341" s="22" t="e">
        <f>$G$6</f>
        <v>#REF!</v>
      </c>
      <c r="H341" s="22" t="e">
        <f>$H$6</f>
        <v>#REF!</v>
      </c>
      <c r="I341" s="13">
        <f t="shared" si="365"/>
        <v>0</v>
      </c>
      <c r="J341" s="13">
        <f t="shared" si="366"/>
        <v>0</v>
      </c>
      <c r="K341" s="13">
        <f t="shared" si="367"/>
        <v>0</v>
      </c>
      <c r="L341" s="13">
        <f t="shared" si="368"/>
        <v>0</v>
      </c>
      <c r="M341" s="13">
        <f t="shared" si="369"/>
        <v>0</v>
      </c>
      <c r="N341" s="13">
        <f t="shared" si="370"/>
        <v>0</v>
      </c>
      <c r="O341" s="13">
        <f t="shared" si="371"/>
        <v>0</v>
      </c>
      <c r="P341" s="13">
        <f>COUNTIF(I341:N341,10)</f>
        <v>0</v>
      </c>
      <c r="Q341" s="13">
        <f>COUNTIF(I341:N341,25)</f>
        <v>0</v>
      </c>
      <c r="R341" s="13">
        <f>COUNTIF(I341:N341,26)</f>
        <v>0</v>
      </c>
      <c r="S341" s="13">
        <f>COUNTIF(I341:N341,29)</f>
        <v>0</v>
      </c>
      <c r="T341" s="13">
        <f>COUNTIF(I341:N341,35)</f>
        <v>0</v>
      </c>
      <c r="U341" s="13">
        <f>COUNTIF(N341:O341,6)</f>
        <v>0</v>
      </c>
      <c r="V341" s="13">
        <f>COUNTIF(O341:P341,9)</f>
        <v>0</v>
      </c>
      <c r="W341" s="16">
        <f t="shared" si="363"/>
        <v>0</v>
      </c>
      <c r="X341" s="16">
        <f t="shared" si="364"/>
        <v>0</v>
      </c>
      <c r="Y341" s="11"/>
      <c r="Z341" s="11">
        <v>0</v>
      </c>
    </row>
    <row r="342" spans="1:26" x14ac:dyDescent="0.25">
      <c r="A342" s="109" t="s">
        <v>28</v>
      </c>
      <c r="B342" s="22" t="e">
        <f>$B$7</f>
        <v>#REF!</v>
      </c>
      <c r="C342" s="22" t="e">
        <f>$C$7</f>
        <v>#REF!</v>
      </c>
      <c r="D342" s="22" t="e">
        <f>$D332</f>
        <v>#REF!</v>
      </c>
      <c r="E342" s="22" t="e">
        <f>$E$7</f>
        <v>#REF!</v>
      </c>
      <c r="F342" s="22" t="e">
        <f>$F$7</f>
        <v>#REF!</v>
      </c>
      <c r="G342" s="22" t="e">
        <f>$G$7</f>
        <v>#REF!</v>
      </c>
      <c r="H342" s="22" t="e">
        <f>$H$7</f>
        <v>#REF!</v>
      </c>
      <c r="I342" s="13">
        <f t="shared" si="365"/>
        <v>0</v>
      </c>
      <c r="J342" s="13">
        <f t="shared" si="366"/>
        <v>0</v>
      </c>
      <c r="K342" s="13">
        <f t="shared" si="367"/>
        <v>0</v>
      </c>
      <c r="L342" s="13">
        <f t="shared" si="368"/>
        <v>0</v>
      </c>
      <c r="M342" s="13">
        <f t="shared" si="369"/>
        <v>0</v>
      </c>
      <c r="N342" s="13">
        <f t="shared" si="370"/>
        <v>0</v>
      </c>
      <c r="O342" s="13">
        <f t="shared" si="371"/>
        <v>0</v>
      </c>
      <c r="P342" s="13">
        <f>COUNTIF(I342:N342,8)</f>
        <v>0</v>
      </c>
      <c r="Q342" s="13">
        <f>COUNTIF(I342:N342,33)</f>
        <v>0</v>
      </c>
      <c r="R342" s="13">
        <f>COUNTIF(I342:N342,35)</f>
        <v>0</v>
      </c>
      <c r="S342" s="13">
        <f>COUNTIF(I342:N342,36)</f>
        <v>0</v>
      </c>
      <c r="T342" s="13">
        <f>COUNTIF(I342:N342,37)</f>
        <v>0</v>
      </c>
      <c r="U342" s="13">
        <f>COUNTIF(N342:O342,3)</f>
        <v>0</v>
      </c>
      <c r="V342" s="13">
        <f>COUNTIF(O342:P342,7)</f>
        <v>0</v>
      </c>
      <c r="W342" s="16">
        <f t="shared" si="363"/>
        <v>0</v>
      </c>
      <c r="X342" s="16">
        <f t="shared" si="364"/>
        <v>0</v>
      </c>
      <c r="Y342" s="11"/>
      <c r="Z342" s="11">
        <v>0</v>
      </c>
    </row>
    <row r="343" spans="1:26" x14ac:dyDescent="0.25">
      <c r="A343" s="109" t="s">
        <v>29</v>
      </c>
      <c r="B343" s="22" t="e">
        <f>$B$8</f>
        <v>#REF!</v>
      </c>
      <c r="C343" s="22" t="e">
        <f>$C$8</f>
        <v>#REF!</v>
      </c>
      <c r="D343" s="22" t="e">
        <f>$D$8</f>
        <v>#REF!</v>
      </c>
      <c r="E343" s="22" t="e">
        <f>$E$8</f>
        <v>#REF!</v>
      </c>
      <c r="F343" s="22" t="e">
        <f>$F$8</f>
        <v>#REF!</v>
      </c>
      <c r="G343" s="22" t="e">
        <f>$G$8</f>
        <v>#REF!</v>
      </c>
      <c r="H343" s="22" t="e">
        <f>$H$8</f>
        <v>#REF!</v>
      </c>
      <c r="I343" s="13">
        <v>0</v>
      </c>
      <c r="J343" s="13">
        <v>0</v>
      </c>
      <c r="K343" s="13">
        <v>0</v>
      </c>
      <c r="L343" s="13">
        <v>0</v>
      </c>
      <c r="M343" s="13">
        <v>0</v>
      </c>
      <c r="N343" s="13">
        <v>0</v>
      </c>
      <c r="O343" s="13">
        <v>0</v>
      </c>
      <c r="P343" s="13">
        <v>0</v>
      </c>
      <c r="Q343" s="13">
        <v>0</v>
      </c>
      <c r="R343" s="13">
        <v>0</v>
      </c>
      <c r="S343" s="13">
        <v>0</v>
      </c>
      <c r="T343" s="13">
        <v>0</v>
      </c>
      <c r="U343" s="13">
        <v>0</v>
      </c>
      <c r="V343" s="13">
        <v>0</v>
      </c>
      <c r="W343" s="16">
        <f t="shared" si="363"/>
        <v>0</v>
      </c>
      <c r="X343" s="16">
        <f t="shared" si="364"/>
        <v>0</v>
      </c>
      <c r="Y343" s="11"/>
      <c r="Z343" s="11">
        <v>0</v>
      </c>
    </row>
    <row r="344" spans="1:26" x14ac:dyDescent="0.25">
      <c r="A344" s="109" t="s">
        <v>30</v>
      </c>
      <c r="B344" s="22" t="e">
        <f>$B$9</f>
        <v>#REF!</v>
      </c>
      <c r="C344" s="22" t="e">
        <f>$C$9</f>
        <v>#REF!</v>
      </c>
      <c r="D344" s="22" t="e">
        <f>$D$9</f>
        <v>#REF!</v>
      </c>
      <c r="E344" s="22" t="e">
        <f>$E$9</f>
        <v>#REF!</v>
      </c>
      <c r="F344" s="22" t="e">
        <f>$F$9</f>
        <v>#REF!</v>
      </c>
      <c r="G344" s="22" t="e">
        <f>$G$9</f>
        <v>#REF!</v>
      </c>
      <c r="H344" s="22" t="e">
        <f>$H$9</f>
        <v>#REF!</v>
      </c>
      <c r="I344" s="13">
        <v>0</v>
      </c>
      <c r="J344" s="13">
        <v>0</v>
      </c>
      <c r="K344" s="13">
        <v>0</v>
      </c>
      <c r="L344" s="13">
        <v>0</v>
      </c>
      <c r="M344" s="13">
        <v>0</v>
      </c>
      <c r="N344" s="13">
        <v>0</v>
      </c>
      <c r="O344" s="13">
        <v>0</v>
      </c>
      <c r="P344" s="13">
        <v>0</v>
      </c>
      <c r="Q344" s="13">
        <v>0</v>
      </c>
      <c r="R344" s="13">
        <v>0</v>
      </c>
      <c r="S344" s="13">
        <v>0</v>
      </c>
      <c r="T344" s="13">
        <v>0</v>
      </c>
      <c r="U344" s="13">
        <v>0</v>
      </c>
      <c r="V344" s="13">
        <v>0</v>
      </c>
      <c r="W344" s="16">
        <f t="shared" si="363"/>
        <v>0</v>
      </c>
      <c r="X344" s="16">
        <f t="shared" si="364"/>
        <v>0</v>
      </c>
      <c r="Y344" s="11"/>
      <c r="Z344" s="11"/>
    </row>
    <row r="345" spans="1:26" x14ac:dyDescent="0.25">
      <c r="A345" s="110">
        <v>34</v>
      </c>
    </row>
    <row r="346" spans="1:26" ht="15.75" thickBot="1" x14ac:dyDescent="0.3"/>
    <row r="347" spans="1:26" ht="15.75" thickBot="1" x14ac:dyDescent="0.3">
      <c r="A347" s="81">
        <v>44435</v>
      </c>
      <c r="B347" s="361" t="s">
        <v>0</v>
      </c>
      <c r="C347" s="340"/>
      <c r="D347" s="340"/>
      <c r="E347" s="340"/>
      <c r="F347" s="340"/>
      <c r="G347" s="340"/>
      <c r="H347" s="346"/>
      <c r="I347" s="361" t="s">
        <v>1</v>
      </c>
      <c r="J347" s="340"/>
      <c r="K347" s="340"/>
      <c r="L347" s="340"/>
      <c r="M347" s="340"/>
      <c r="N347" s="340"/>
      <c r="O347" s="340"/>
      <c r="P347" s="361" t="s">
        <v>2</v>
      </c>
      <c r="Q347" s="340"/>
      <c r="R347" s="340"/>
      <c r="S347" s="340"/>
      <c r="T347" s="340"/>
      <c r="U347" s="340"/>
      <c r="V347" s="340"/>
      <c r="W347" s="1" t="s">
        <v>9</v>
      </c>
      <c r="X347" s="2" t="s">
        <v>3</v>
      </c>
      <c r="Y347" s="11"/>
      <c r="Z347" s="11" t="s">
        <v>5</v>
      </c>
    </row>
    <row r="348" spans="1:26" x14ac:dyDescent="0.25">
      <c r="A348" s="109" t="s">
        <v>23</v>
      </c>
      <c r="B348" s="22" t="e">
        <f>$B$2</f>
        <v>#REF!</v>
      </c>
      <c r="C348" s="22" t="e">
        <f>$C$2</f>
        <v>#REF!</v>
      </c>
      <c r="D348" s="22" t="e">
        <f>$D$2</f>
        <v>#REF!</v>
      </c>
      <c r="E348" s="22" t="e">
        <f>$E$2</f>
        <v>#REF!</v>
      </c>
      <c r="F348" s="22" t="e">
        <f>$F$2</f>
        <v>#REF!</v>
      </c>
      <c r="G348" s="22">
        <f>$G337</f>
        <v>0</v>
      </c>
      <c r="H348" s="22" t="e">
        <f>$H$2</f>
        <v>#REF!</v>
      </c>
      <c r="I348" s="19"/>
      <c r="J348" s="19"/>
      <c r="K348" s="19"/>
      <c r="L348" s="19"/>
      <c r="M348" s="19"/>
      <c r="N348" s="19"/>
      <c r="O348" s="19"/>
      <c r="P348" s="13">
        <f>COUNTIF(I348:N348,3)</f>
        <v>0</v>
      </c>
      <c r="Q348" s="13">
        <f>COUNTIF(I348:N348,6)</f>
        <v>0</v>
      </c>
      <c r="R348" s="13">
        <f>COUNTIF(I348:N348,15)</f>
        <v>0</v>
      </c>
      <c r="S348" s="13">
        <f>COUNTIF(I348:N348,20)</f>
        <v>0</v>
      </c>
      <c r="T348" s="13">
        <f>COUNTIF(I348:N348,22)</f>
        <v>0</v>
      </c>
      <c r="U348" s="13">
        <f>COUNTIF(N348:O348,4)</f>
        <v>0</v>
      </c>
      <c r="V348" s="13">
        <f>COUNTIF(O348:P348,8)</f>
        <v>0</v>
      </c>
      <c r="W348" s="16">
        <f>SUMIF(P348:T348,1)</f>
        <v>0</v>
      </c>
      <c r="X348" s="16">
        <f>SUMIF(U348:V348,1)</f>
        <v>0</v>
      </c>
      <c r="Y348" s="11"/>
      <c r="Z348" s="11">
        <v>0</v>
      </c>
    </row>
    <row r="349" spans="1:26" x14ac:dyDescent="0.25">
      <c r="A349" s="109" t="s">
        <v>24</v>
      </c>
      <c r="B349" s="22" t="e">
        <f>$B$3</f>
        <v>#REF!</v>
      </c>
      <c r="C349" s="22" t="e">
        <f>$C$3</f>
        <v>#REF!</v>
      </c>
      <c r="D349" s="22" t="e">
        <f>$D338</f>
        <v>#REF!</v>
      </c>
      <c r="E349" s="22" t="e">
        <f>$E$3</f>
        <v>#REF!</v>
      </c>
      <c r="F349" s="22" t="e">
        <f>$F$3</f>
        <v>#REF!</v>
      </c>
      <c r="G349" s="22" t="e">
        <f>$G$3</f>
        <v>#REF!</v>
      </c>
      <c r="H349" s="22" t="e">
        <f>$H$3</f>
        <v>#REF!</v>
      </c>
      <c r="I349" s="13">
        <f>$I$348</f>
        <v>0</v>
      </c>
      <c r="J349" s="13">
        <f>$J$348</f>
        <v>0</v>
      </c>
      <c r="K349" s="13">
        <f>$K$348</f>
        <v>0</v>
      </c>
      <c r="L349" s="13">
        <f>$L$348</f>
        <v>0</v>
      </c>
      <c r="M349" s="13">
        <f>$M$348</f>
        <v>0</v>
      </c>
      <c r="N349" s="13">
        <f>$N$348</f>
        <v>0</v>
      </c>
      <c r="O349" s="13">
        <f>$O$348</f>
        <v>0</v>
      </c>
      <c r="P349" s="13">
        <f>COUNTIF(I349:N349,15)</f>
        <v>0</v>
      </c>
      <c r="Q349" s="13">
        <f>COUNTIF(I349:N349,17)</f>
        <v>0</v>
      </c>
      <c r="R349" s="13">
        <f>COUNTIF(I349:N349,27)</f>
        <v>0</v>
      </c>
      <c r="S349" s="13">
        <f>COUNTIF(I349:N349,33)</f>
        <v>0</v>
      </c>
      <c r="T349" s="13">
        <f>COUNTIF(I349:N349,50)</f>
        <v>0</v>
      </c>
      <c r="U349" s="13">
        <f>COUNTIF(N349:O349,1)</f>
        <v>0</v>
      </c>
      <c r="V349" s="13">
        <f>COUNTIF(O349:P349,2)</f>
        <v>0</v>
      </c>
      <c r="W349" s="16">
        <f t="shared" ref="W349:W355" si="374">SUMIF(P349:T349,1)</f>
        <v>0</v>
      </c>
      <c r="X349" s="16">
        <f t="shared" ref="X349:X355" si="375">SUMIF(U349:V349,1)</f>
        <v>0</v>
      </c>
      <c r="Y349" s="11"/>
      <c r="Z349" s="11">
        <v>0</v>
      </c>
    </row>
    <row r="350" spans="1:26" x14ac:dyDescent="0.25">
      <c r="A350" s="109" t="s">
        <v>25</v>
      </c>
      <c r="B350" s="22" t="e">
        <f>$B$4</f>
        <v>#REF!</v>
      </c>
      <c r="C350" s="22" t="e">
        <f>$C$4</f>
        <v>#REF!</v>
      </c>
      <c r="D350" s="22" t="e">
        <f>$D339</f>
        <v>#REF!</v>
      </c>
      <c r="E350" s="22" t="e">
        <f>$E$4</f>
        <v>#REF!</v>
      </c>
      <c r="F350" s="22" t="e">
        <f>$F$4</f>
        <v>#REF!</v>
      </c>
      <c r="G350" s="22" t="e">
        <f>$G$4</f>
        <v>#REF!</v>
      </c>
      <c r="H350" s="22" t="e">
        <f>$H$4</f>
        <v>#REF!</v>
      </c>
      <c r="I350" s="13">
        <f t="shared" ref="I350:I353" si="376">$I$348</f>
        <v>0</v>
      </c>
      <c r="J350" s="13">
        <f t="shared" ref="J350:J353" si="377">$J$348</f>
        <v>0</v>
      </c>
      <c r="K350" s="13">
        <f t="shared" ref="K350:K353" si="378">$K$348</f>
        <v>0</v>
      </c>
      <c r="L350" s="13">
        <f t="shared" ref="L350:L353" si="379">$L$348</f>
        <v>0</v>
      </c>
      <c r="M350" s="13">
        <f t="shared" ref="M350:M353" si="380">$M$348</f>
        <v>0</v>
      </c>
      <c r="N350" s="13">
        <f t="shared" ref="N350:N353" si="381">$N$348</f>
        <v>0</v>
      </c>
      <c r="O350" s="13">
        <f t="shared" ref="O350:O353" si="382">$O$348</f>
        <v>0</v>
      </c>
      <c r="P350" s="13">
        <f>COUNTIF(I350:N350,7)</f>
        <v>0</v>
      </c>
      <c r="Q350" s="13">
        <f t="shared" ref="Q350" si="383">COUNTIF(I350:N350,8)</f>
        <v>0</v>
      </c>
      <c r="R350" s="13">
        <f>COUNTIF(I350:N350,28)</f>
        <v>0</v>
      </c>
      <c r="S350" s="13">
        <f>COUNTIF(I350:N350,34)</f>
        <v>0</v>
      </c>
      <c r="T350" s="13">
        <f>COUNTIF(I350:N350,39)</f>
        <v>0</v>
      </c>
      <c r="U350" s="13">
        <f t="shared" ref="U350:U351" si="384">COUNTIF(N350:O350,4)</f>
        <v>0</v>
      </c>
      <c r="V350" s="13">
        <f>COUNTIF(O350:P350,10)</f>
        <v>0</v>
      </c>
      <c r="W350" s="16">
        <f t="shared" si="374"/>
        <v>0</v>
      </c>
      <c r="X350" s="16">
        <f t="shared" si="375"/>
        <v>0</v>
      </c>
      <c r="Y350" s="11"/>
      <c r="Z350" s="11">
        <v>0</v>
      </c>
    </row>
    <row r="351" spans="1:26" x14ac:dyDescent="0.25">
      <c r="A351" s="109" t="s">
        <v>26</v>
      </c>
      <c r="B351" s="22" t="e">
        <f>$B$5</f>
        <v>#REF!</v>
      </c>
      <c r="C351" s="22" t="e">
        <f>$C$5</f>
        <v>#REF!</v>
      </c>
      <c r="D351" s="22" t="e">
        <f>$D$5</f>
        <v>#REF!</v>
      </c>
      <c r="E351" s="22" t="e">
        <f>$E340</f>
        <v>#REF!</v>
      </c>
      <c r="F351" s="22" t="e">
        <f>$F$5</f>
        <v>#REF!</v>
      </c>
      <c r="G351" s="22" t="e">
        <f>$G$5</f>
        <v>#REF!</v>
      </c>
      <c r="H351" s="22" t="e">
        <f>$H$5</f>
        <v>#REF!</v>
      </c>
      <c r="I351" s="13">
        <f t="shared" si="376"/>
        <v>0</v>
      </c>
      <c r="J351" s="13">
        <f t="shared" si="377"/>
        <v>0</v>
      </c>
      <c r="K351" s="13">
        <f t="shared" si="378"/>
        <v>0</v>
      </c>
      <c r="L351" s="13">
        <f t="shared" si="379"/>
        <v>0</v>
      </c>
      <c r="M351" s="13">
        <f t="shared" si="380"/>
        <v>0</v>
      </c>
      <c r="N351" s="13">
        <f t="shared" si="381"/>
        <v>0</v>
      </c>
      <c r="O351" s="13">
        <f t="shared" si="382"/>
        <v>0</v>
      </c>
      <c r="P351" s="13">
        <f>COUNTIF(I351:N351,1)</f>
        <v>0</v>
      </c>
      <c r="Q351" s="13">
        <f>COUNTIF(I351:N351,6)</f>
        <v>0</v>
      </c>
      <c r="R351" s="13">
        <f>COUNTIF(I351:N351,19)</f>
        <v>0</v>
      </c>
      <c r="S351" s="13">
        <f>COUNTIF(I351:N351,38)</f>
        <v>0</v>
      </c>
      <c r="T351" s="13">
        <f>COUNTIF(I351:N351,40)</f>
        <v>0</v>
      </c>
      <c r="U351" s="13">
        <f t="shared" si="384"/>
        <v>0</v>
      </c>
      <c r="V351" s="13">
        <f>COUNTIF(O351:P351,5)</f>
        <v>0</v>
      </c>
      <c r="W351" s="16">
        <f t="shared" si="374"/>
        <v>0</v>
      </c>
      <c r="X351" s="16">
        <f t="shared" si="375"/>
        <v>0</v>
      </c>
      <c r="Y351" s="11"/>
      <c r="Z351" s="11">
        <v>0</v>
      </c>
    </row>
    <row r="352" spans="1:26" x14ac:dyDescent="0.25">
      <c r="A352" s="109" t="s">
        <v>27</v>
      </c>
      <c r="B352" s="22" t="e">
        <f>$B$6</f>
        <v>#REF!</v>
      </c>
      <c r="C352" s="22" t="e">
        <f>$C$6</f>
        <v>#REF!</v>
      </c>
      <c r="D352" s="22" t="e">
        <f>$D$6</f>
        <v>#REF!</v>
      </c>
      <c r="E352" s="22" t="e">
        <f>$E$6</f>
        <v>#REF!</v>
      </c>
      <c r="F352" s="22" t="e">
        <f>$F$6</f>
        <v>#REF!</v>
      </c>
      <c r="G352" s="22" t="e">
        <f>$G$6</f>
        <v>#REF!</v>
      </c>
      <c r="H352" s="22" t="e">
        <f>$H$6</f>
        <v>#REF!</v>
      </c>
      <c r="I352" s="13">
        <f t="shared" si="376"/>
        <v>0</v>
      </c>
      <c r="J352" s="13">
        <f t="shared" si="377"/>
        <v>0</v>
      </c>
      <c r="K352" s="13">
        <f t="shared" si="378"/>
        <v>0</v>
      </c>
      <c r="L352" s="13">
        <f t="shared" si="379"/>
        <v>0</v>
      </c>
      <c r="M352" s="13">
        <f t="shared" si="380"/>
        <v>0</v>
      </c>
      <c r="N352" s="13">
        <f t="shared" si="381"/>
        <v>0</v>
      </c>
      <c r="O352" s="13">
        <f t="shared" si="382"/>
        <v>0</v>
      </c>
      <c r="P352" s="13">
        <f>COUNTIF(I352:N352,10)</f>
        <v>0</v>
      </c>
      <c r="Q352" s="13">
        <f>COUNTIF(I352:N352,25)</f>
        <v>0</v>
      </c>
      <c r="R352" s="13">
        <f>COUNTIF(I352:N352,26)</f>
        <v>0</v>
      </c>
      <c r="S352" s="13">
        <f>COUNTIF(I352:N352,29)</f>
        <v>0</v>
      </c>
      <c r="T352" s="13">
        <f>COUNTIF(I352:N352,35)</f>
        <v>0</v>
      </c>
      <c r="U352" s="13">
        <f>COUNTIF(N352:O352,6)</f>
        <v>0</v>
      </c>
      <c r="V352" s="13">
        <f>COUNTIF(O352:P352,9)</f>
        <v>0</v>
      </c>
      <c r="W352" s="16">
        <f t="shared" si="374"/>
        <v>0</v>
      </c>
      <c r="X352" s="16">
        <f t="shared" si="375"/>
        <v>0</v>
      </c>
      <c r="Y352" s="11"/>
      <c r="Z352" s="11">
        <v>0</v>
      </c>
    </row>
    <row r="353" spans="1:26" x14ac:dyDescent="0.25">
      <c r="A353" s="109" t="s">
        <v>28</v>
      </c>
      <c r="B353" s="22" t="e">
        <f>$B$7</f>
        <v>#REF!</v>
      </c>
      <c r="C353" s="22" t="e">
        <f>$C$7</f>
        <v>#REF!</v>
      </c>
      <c r="D353" s="22" t="e">
        <f>$D342</f>
        <v>#REF!</v>
      </c>
      <c r="E353" s="22" t="e">
        <f>$E$7</f>
        <v>#REF!</v>
      </c>
      <c r="F353" s="22" t="e">
        <f>$F$7</f>
        <v>#REF!</v>
      </c>
      <c r="G353" s="22" t="e">
        <f>$G$7</f>
        <v>#REF!</v>
      </c>
      <c r="H353" s="22" t="e">
        <f>$H$7</f>
        <v>#REF!</v>
      </c>
      <c r="I353" s="13">
        <f t="shared" si="376"/>
        <v>0</v>
      </c>
      <c r="J353" s="13">
        <f t="shared" si="377"/>
        <v>0</v>
      </c>
      <c r="K353" s="13">
        <f t="shared" si="378"/>
        <v>0</v>
      </c>
      <c r="L353" s="13">
        <f t="shared" si="379"/>
        <v>0</v>
      </c>
      <c r="M353" s="13">
        <f t="shared" si="380"/>
        <v>0</v>
      </c>
      <c r="N353" s="13">
        <f t="shared" si="381"/>
        <v>0</v>
      </c>
      <c r="O353" s="13">
        <f t="shared" si="382"/>
        <v>0</v>
      </c>
      <c r="P353" s="13">
        <f>COUNTIF(I353:N353,8)</f>
        <v>0</v>
      </c>
      <c r="Q353" s="13">
        <f>COUNTIF(I353:N353,33)</f>
        <v>0</v>
      </c>
      <c r="R353" s="13">
        <f>COUNTIF(I353:N353,35)</f>
        <v>0</v>
      </c>
      <c r="S353" s="13">
        <f>COUNTIF(I353:N353,36)</f>
        <v>0</v>
      </c>
      <c r="T353" s="13">
        <f>COUNTIF(I353:N353,37)</f>
        <v>0</v>
      </c>
      <c r="U353" s="13">
        <f>COUNTIF(N353:O353,3)</f>
        <v>0</v>
      </c>
      <c r="V353" s="13">
        <f>COUNTIF(O353:P353,7)</f>
        <v>0</v>
      </c>
      <c r="W353" s="16">
        <f t="shared" si="374"/>
        <v>0</v>
      </c>
      <c r="X353" s="16">
        <f t="shared" si="375"/>
        <v>0</v>
      </c>
      <c r="Y353" s="11"/>
      <c r="Z353" s="11">
        <v>0</v>
      </c>
    </row>
    <row r="354" spans="1:26" x14ac:dyDescent="0.25">
      <c r="A354" s="109" t="s">
        <v>29</v>
      </c>
      <c r="B354" s="22" t="e">
        <f>$B$8</f>
        <v>#REF!</v>
      </c>
      <c r="C354" s="22" t="e">
        <f>$C$8</f>
        <v>#REF!</v>
      </c>
      <c r="D354" s="22" t="e">
        <f>$D$8</f>
        <v>#REF!</v>
      </c>
      <c r="E354" s="22" t="e">
        <f>$E$8</f>
        <v>#REF!</v>
      </c>
      <c r="F354" s="22" t="e">
        <f>$F$8</f>
        <v>#REF!</v>
      </c>
      <c r="G354" s="22" t="e">
        <f>$G$8</f>
        <v>#REF!</v>
      </c>
      <c r="H354" s="22" t="e">
        <f>$H$8</f>
        <v>#REF!</v>
      </c>
      <c r="I354" s="13">
        <v>0</v>
      </c>
      <c r="J354" s="13">
        <v>0</v>
      </c>
      <c r="K354" s="13">
        <v>0</v>
      </c>
      <c r="L354" s="13">
        <v>0</v>
      </c>
      <c r="M354" s="13">
        <v>0</v>
      </c>
      <c r="N354" s="13">
        <v>0</v>
      </c>
      <c r="O354" s="13">
        <v>0</v>
      </c>
      <c r="P354" s="13">
        <v>0</v>
      </c>
      <c r="Q354" s="13">
        <v>0</v>
      </c>
      <c r="R354" s="13">
        <v>0</v>
      </c>
      <c r="S354" s="13">
        <v>0</v>
      </c>
      <c r="T354" s="13">
        <v>0</v>
      </c>
      <c r="U354" s="13">
        <v>0</v>
      </c>
      <c r="V354" s="13">
        <v>0</v>
      </c>
      <c r="W354" s="16">
        <f t="shared" si="374"/>
        <v>0</v>
      </c>
      <c r="X354" s="16">
        <f t="shared" si="375"/>
        <v>0</v>
      </c>
      <c r="Y354" s="11"/>
      <c r="Z354" s="11">
        <v>0</v>
      </c>
    </row>
    <row r="355" spans="1:26" ht="15.75" thickBot="1" x14ac:dyDescent="0.3">
      <c r="A355" s="109" t="s">
        <v>30</v>
      </c>
      <c r="B355" s="22" t="e">
        <f>$B$9</f>
        <v>#REF!</v>
      </c>
      <c r="C355" s="22" t="e">
        <f>$C$9</f>
        <v>#REF!</v>
      </c>
      <c r="D355" s="22" t="e">
        <f>$D$9</f>
        <v>#REF!</v>
      </c>
      <c r="E355" s="22" t="e">
        <f>$E$9</f>
        <v>#REF!</v>
      </c>
      <c r="F355" s="22" t="e">
        <f>$F$9</f>
        <v>#REF!</v>
      </c>
      <c r="G355" s="22" t="e">
        <f>$G$9</f>
        <v>#REF!</v>
      </c>
      <c r="H355" s="22" t="e">
        <f>$H$9</f>
        <v>#REF!</v>
      </c>
      <c r="I355" s="13">
        <v>0</v>
      </c>
      <c r="J355" s="13">
        <v>0</v>
      </c>
      <c r="K355" s="13">
        <v>0</v>
      </c>
      <c r="L355" s="13">
        <v>0</v>
      </c>
      <c r="M355" s="13">
        <v>0</v>
      </c>
      <c r="N355" s="13">
        <v>0</v>
      </c>
      <c r="O355" s="13">
        <v>0</v>
      </c>
      <c r="P355" s="13">
        <v>0</v>
      </c>
      <c r="Q355" s="13">
        <v>0</v>
      </c>
      <c r="R355" s="13">
        <v>0</v>
      </c>
      <c r="S355" s="13">
        <v>0</v>
      </c>
      <c r="T355" s="13">
        <v>0</v>
      </c>
      <c r="U355" s="13">
        <v>0</v>
      </c>
      <c r="V355" s="13">
        <v>0</v>
      </c>
      <c r="W355" s="16">
        <f t="shared" si="374"/>
        <v>0</v>
      </c>
      <c r="X355" s="16">
        <f t="shared" si="375"/>
        <v>0</v>
      </c>
      <c r="Y355" s="11"/>
      <c r="Z355" s="11">
        <v>0</v>
      </c>
    </row>
    <row r="356" spans="1:26" ht="15.75" thickBot="1" x14ac:dyDescent="0.3">
      <c r="A356" s="81">
        <v>44442</v>
      </c>
      <c r="B356" s="361" t="s">
        <v>0</v>
      </c>
      <c r="C356" s="340"/>
      <c r="D356" s="340"/>
      <c r="E356" s="340"/>
      <c r="F356" s="340"/>
      <c r="G356" s="340"/>
      <c r="H356" s="346"/>
      <c r="I356" s="361" t="s">
        <v>1</v>
      </c>
      <c r="J356" s="340"/>
      <c r="K356" s="340"/>
      <c r="L356" s="340"/>
      <c r="M356" s="340"/>
      <c r="N356" s="340"/>
      <c r="O356" s="340"/>
      <c r="P356" s="361" t="s">
        <v>2</v>
      </c>
      <c r="Q356" s="340"/>
      <c r="R356" s="340"/>
      <c r="S356" s="340"/>
      <c r="T356" s="340"/>
      <c r="U356" s="340"/>
      <c r="V356" s="340"/>
      <c r="W356" s="1" t="s">
        <v>9</v>
      </c>
      <c r="X356" s="2" t="s">
        <v>3</v>
      </c>
      <c r="Y356" s="11"/>
      <c r="Z356" s="11" t="s">
        <v>5</v>
      </c>
    </row>
    <row r="357" spans="1:26" x14ac:dyDescent="0.25">
      <c r="A357" s="109" t="s">
        <v>23</v>
      </c>
      <c r="B357" s="22" t="e">
        <f>$B$2</f>
        <v>#REF!</v>
      </c>
      <c r="C357" s="22" t="e">
        <f>$C$2</f>
        <v>#REF!</v>
      </c>
      <c r="D357" s="22" t="e">
        <f>$D$2</f>
        <v>#REF!</v>
      </c>
      <c r="E357" s="22" t="e">
        <f>$E$2</f>
        <v>#REF!</v>
      </c>
      <c r="F357" s="22" t="e">
        <f>$F$2</f>
        <v>#REF!</v>
      </c>
      <c r="G357" s="22">
        <f>$G347</f>
        <v>0</v>
      </c>
      <c r="H357" s="22" t="e">
        <f>$H$2</f>
        <v>#REF!</v>
      </c>
      <c r="I357" s="19"/>
      <c r="J357" s="19"/>
      <c r="K357" s="19"/>
      <c r="L357" s="19"/>
      <c r="M357" s="19"/>
      <c r="N357" s="19"/>
      <c r="O357" s="19"/>
      <c r="P357" s="13">
        <f>COUNTIF(I357:N357,3)</f>
        <v>0</v>
      </c>
      <c r="Q357" s="13">
        <f>COUNTIF(I357:N357,6)</f>
        <v>0</v>
      </c>
      <c r="R357" s="13">
        <f>COUNTIF(I357:N357,15)</f>
        <v>0</v>
      </c>
      <c r="S357" s="13">
        <f>COUNTIF(I357:N357,20)</f>
        <v>0</v>
      </c>
      <c r="T357" s="13">
        <f>COUNTIF(I357:N357,22)</f>
        <v>0</v>
      </c>
      <c r="U357" s="13">
        <f>COUNTIF(N357:O357,4)</f>
        <v>0</v>
      </c>
      <c r="V357" s="13">
        <f>COUNTIF(O357:P357,8)</f>
        <v>0</v>
      </c>
      <c r="W357" s="16">
        <f>SUMIF(P357:T357,1)</f>
        <v>0</v>
      </c>
      <c r="X357" s="16">
        <f>SUMIF(U357:V357,1)</f>
        <v>0</v>
      </c>
      <c r="Y357" s="11"/>
      <c r="Z357" s="11">
        <v>0</v>
      </c>
    </row>
    <row r="358" spans="1:26" x14ac:dyDescent="0.25">
      <c r="A358" s="109" t="s">
        <v>24</v>
      </c>
      <c r="B358" s="22" t="e">
        <f>$B$3</f>
        <v>#REF!</v>
      </c>
      <c r="C358" s="22" t="e">
        <f>$C$3</f>
        <v>#REF!</v>
      </c>
      <c r="D358" s="22" t="e">
        <f>$D348</f>
        <v>#REF!</v>
      </c>
      <c r="E358" s="22" t="e">
        <f>$E$3</f>
        <v>#REF!</v>
      </c>
      <c r="F358" s="22" t="e">
        <f>$F$3</f>
        <v>#REF!</v>
      </c>
      <c r="G358" s="22" t="e">
        <f>$G$3</f>
        <v>#REF!</v>
      </c>
      <c r="H358" s="22" t="e">
        <f>$H$3</f>
        <v>#REF!</v>
      </c>
      <c r="I358" s="13">
        <f>$I$357</f>
        <v>0</v>
      </c>
      <c r="J358" s="13">
        <f>$J$357</f>
        <v>0</v>
      </c>
      <c r="K358" s="13">
        <f>$K$357</f>
        <v>0</v>
      </c>
      <c r="L358" s="13">
        <f>$L$357</f>
        <v>0</v>
      </c>
      <c r="M358" s="13">
        <f>$M$357</f>
        <v>0</v>
      </c>
      <c r="N358" s="13">
        <f>$N$357</f>
        <v>0</v>
      </c>
      <c r="O358" s="13">
        <f>$O$357</f>
        <v>0</v>
      </c>
      <c r="P358" s="13">
        <f>COUNTIF(I358:N358,15)</f>
        <v>0</v>
      </c>
      <c r="Q358" s="13">
        <f>COUNTIF(I358:N358,17)</f>
        <v>0</v>
      </c>
      <c r="R358" s="13">
        <f>COUNTIF(I358:N358,27)</f>
        <v>0</v>
      </c>
      <c r="S358" s="13">
        <f>COUNTIF(I358:N358,33)</f>
        <v>0</v>
      </c>
      <c r="T358" s="13">
        <f>COUNTIF(I358:N358,50)</f>
        <v>0</v>
      </c>
      <c r="U358" s="13">
        <f>COUNTIF(N358:O358,1)</f>
        <v>0</v>
      </c>
      <c r="V358" s="13">
        <f>COUNTIF(O358:P358,2)</f>
        <v>0</v>
      </c>
      <c r="W358" s="16">
        <f t="shared" ref="W358:W364" si="385">SUMIF(P358:T358,1)</f>
        <v>0</v>
      </c>
      <c r="X358" s="16">
        <f t="shared" ref="X358:X364" si="386">SUMIF(U358:V358,1)</f>
        <v>0</v>
      </c>
      <c r="Y358" s="11"/>
      <c r="Z358" s="11">
        <v>0</v>
      </c>
    </row>
    <row r="359" spans="1:26" x14ac:dyDescent="0.25">
      <c r="A359" s="109" t="s">
        <v>25</v>
      </c>
      <c r="B359" s="22" t="e">
        <f>$B$4</f>
        <v>#REF!</v>
      </c>
      <c r="C359" s="22" t="e">
        <f>$C$4</f>
        <v>#REF!</v>
      </c>
      <c r="D359" s="22" t="e">
        <f>$D349</f>
        <v>#REF!</v>
      </c>
      <c r="E359" s="22" t="e">
        <f>$E$4</f>
        <v>#REF!</v>
      </c>
      <c r="F359" s="22" t="e">
        <f>$F$4</f>
        <v>#REF!</v>
      </c>
      <c r="G359" s="22" t="e">
        <f>$G$4</f>
        <v>#REF!</v>
      </c>
      <c r="H359" s="22" t="e">
        <f>$H$4</f>
        <v>#REF!</v>
      </c>
      <c r="I359" s="13">
        <f t="shared" ref="I359:I362" si="387">$I$357</f>
        <v>0</v>
      </c>
      <c r="J359" s="13">
        <f t="shared" ref="J359:J362" si="388">$J$357</f>
        <v>0</v>
      </c>
      <c r="K359" s="13">
        <f t="shared" ref="K359:K362" si="389">$K$357</f>
        <v>0</v>
      </c>
      <c r="L359" s="13">
        <f t="shared" ref="L359:L362" si="390">$L$357</f>
        <v>0</v>
      </c>
      <c r="M359" s="13">
        <f t="shared" ref="M359:M362" si="391">$M$357</f>
        <v>0</v>
      </c>
      <c r="N359" s="13">
        <f t="shared" ref="N359:N362" si="392">$N$357</f>
        <v>0</v>
      </c>
      <c r="O359" s="13">
        <f t="shared" ref="O359:O362" si="393">$O$357</f>
        <v>0</v>
      </c>
      <c r="P359" s="13">
        <f>COUNTIF(I359:N359,7)</f>
        <v>0</v>
      </c>
      <c r="Q359" s="13">
        <f t="shared" ref="Q359" si="394">COUNTIF(I359:N359,8)</f>
        <v>0</v>
      </c>
      <c r="R359" s="13">
        <f>COUNTIF(I359:N359,28)</f>
        <v>0</v>
      </c>
      <c r="S359" s="13">
        <f>COUNTIF(I359:N359,34)</f>
        <v>0</v>
      </c>
      <c r="T359" s="13">
        <f>COUNTIF(I359:N359,39)</f>
        <v>0</v>
      </c>
      <c r="U359" s="13">
        <f t="shared" ref="U359:U360" si="395">COUNTIF(N359:O359,4)</f>
        <v>0</v>
      </c>
      <c r="V359" s="13">
        <f>COUNTIF(O359:P359,10)</f>
        <v>0</v>
      </c>
      <c r="W359" s="16">
        <f t="shared" si="385"/>
        <v>0</v>
      </c>
      <c r="X359" s="16">
        <f t="shared" si="386"/>
        <v>0</v>
      </c>
      <c r="Y359" s="11"/>
      <c r="Z359" s="11">
        <v>0</v>
      </c>
    </row>
    <row r="360" spans="1:26" x14ac:dyDescent="0.25">
      <c r="A360" s="109" t="s">
        <v>26</v>
      </c>
      <c r="B360" s="22" t="e">
        <f>$B$5</f>
        <v>#REF!</v>
      </c>
      <c r="C360" s="22" t="e">
        <f>$C$5</f>
        <v>#REF!</v>
      </c>
      <c r="D360" s="22" t="e">
        <f>$D$5</f>
        <v>#REF!</v>
      </c>
      <c r="E360" s="22" t="e">
        <f>$E350</f>
        <v>#REF!</v>
      </c>
      <c r="F360" s="22" t="e">
        <f>$F$5</f>
        <v>#REF!</v>
      </c>
      <c r="G360" s="22" t="e">
        <f>$G$5</f>
        <v>#REF!</v>
      </c>
      <c r="H360" s="22" t="e">
        <f>$H$5</f>
        <v>#REF!</v>
      </c>
      <c r="I360" s="13">
        <f t="shared" si="387"/>
        <v>0</v>
      </c>
      <c r="J360" s="13">
        <f t="shared" si="388"/>
        <v>0</v>
      </c>
      <c r="K360" s="13">
        <f t="shared" si="389"/>
        <v>0</v>
      </c>
      <c r="L360" s="13">
        <f t="shared" si="390"/>
        <v>0</v>
      </c>
      <c r="M360" s="13">
        <f t="shared" si="391"/>
        <v>0</v>
      </c>
      <c r="N360" s="13">
        <f t="shared" si="392"/>
        <v>0</v>
      </c>
      <c r="O360" s="13">
        <f t="shared" si="393"/>
        <v>0</v>
      </c>
      <c r="P360" s="13">
        <f>COUNTIF(I360:N360,1)</f>
        <v>0</v>
      </c>
      <c r="Q360" s="13">
        <f>COUNTIF(I360:N360,6)</f>
        <v>0</v>
      </c>
      <c r="R360" s="13">
        <f>COUNTIF(I360:N360,19)</f>
        <v>0</v>
      </c>
      <c r="S360" s="13">
        <f>COUNTIF(I360:N360,38)</f>
        <v>0</v>
      </c>
      <c r="T360" s="13">
        <f>COUNTIF(I360:N360,40)</f>
        <v>0</v>
      </c>
      <c r="U360" s="13">
        <f t="shared" si="395"/>
        <v>0</v>
      </c>
      <c r="V360" s="13">
        <f>COUNTIF(O360:P360,5)</f>
        <v>0</v>
      </c>
      <c r="W360" s="16">
        <f t="shared" si="385"/>
        <v>0</v>
      </c>
      <c r="X360" s="16">
        <f t="shared" si="386"/>
        <v>0</v>
      </c>
      <c r="Y360" s="11"/>
      <c r="Z360" s="11">
        <v>0</v>
      </c>
    </row>
    <row r="361" spans="1:26" x14ac:dyDescent="0.25">
      <c r="A361" s="109" t="s">
        <v>27</v>
      </c>
      <c r="B361" s="22" t="e">
        <f>$B$6</f>
        <v>#REF!</v>
      </c>
      <c r="C361" s="22" t="e">
        <f>$C$6</f>
        <v>#REF!</v>
      </c>
      <c r="D361" s="22" t="e">
        <f>$D$6</f>
        <v>#REF!</v>
      </c>
      <c r="E361" s="22" t="e">
        <f>$E$6</f>
        <v>#REF!</v>
      </c>
      <c r="F361" s="22" t="e">
        <f>$F$6</f>
        <v>#REF!</v>
      </c>
      <c r="G361" s="22" t="e">
        <f>$G$6</f>
        <v>#REF!</v>
      </c>
      <c r="H361" s="22" t="e">
        <f>$H$6</f>
        <v>#REF!</v>
      </c>
      <c r="I361" s="13">
        <f t="shared" si="387"/>
        <v>0</v>
      </c>
      <c r="J361" s="13">
        <f t="shared" si="388"/>
        <v>0</v>
      </c>
      <c r="K361" s="13">
        <f t="shared" si="389"/>
        <v>0</v>
      </c>
      <c r="L361" s="13">
        <f t="shared" si="390"/>
        <v>0</v>
      </c>
      <c r="M361" s="13">
        <f t="shared" si="391"/>
        <v>0</v>
      </c>
      <c r="N361" s="13">
        <f t="shared" si="392"/>
        <v>0</v>
      </c>
      <c r="O361" s="13">
        <f t="shared" si="393"/>
        <v>0</v>
      </c>
      <c r="P361" s="13">
        <f>COUNTIF(I361:N361,10)</f>
        <v>0</v>
      </c>
      <c r="Q361" s="13">
        <f>COUNTIF(I361:N361,25)</f>
        <v>0</v>
      </c>
      <c r="R361" s="13">
        <f>COUNTIF(I361:N361,26)</f>
        <v>0</v>
      </c>
      <c r="S361" s="13">
        <f>COUNTIF(I361:N361,29)</f>
        <v>0</v>
      </c>
      <c r="T361" s="13">
        <f>COUNTIF(I361:N361,35)</f>
        <v>0</v>
      </c>
      <c r="U361" s="13">
        <f>COUNTIF(N361:O361,6)</f>
        <v>0</v>
      </c>
      <c r="V361" s="13">
        <f>COUNTIF(O361:P361,9)</f>
        <v>0</v>
      </c>
      <c r="W361" s="16">
        <f t="shared" si="385"/>
        <v>0</v>
      </c>
      <c r="X361" s="16">
        <f t="shared" si="386"/>
        <v>0</v>
      </c>
      <c r="Y361" s="11"/>
      <c r="Z361" s="11">
        <v>0</v>
      </c>
    </row>
    <row r="362" spans="1:26" x14ac:dyDescent="0.25">
      <c r="A362" s="109" t="s">
        <v>28</v>
      </c>
      <c r="B362" s="22" t="e">
        <f>$B$7</f>
        <v>#REF!</v>
      </c>
      <c r="C362" s="22" t="e">
        <f>$C$7</f>
        <v>#REF!</v>
      </c>
      <c r="D362" s="22" t="e">
        <f>$D352</f>
        <v>#REF!</v>
      </c>
      <c r="E362" s="22" t="e">
        <f>$E$7</f>
        <v>#REF!</v>
      </c>
      <c r="F362" s="22" t="e">
        <f>$F$7</f>
        <v>#REF!</v>
      </c>
      <c r="G362" s="22" t="e">
        <f>$G$7</f>
        <v>#REF!</v>
      </c>
      <c r="H362" s="22" t="e">
        <f>$H$7</f>
        <v>#REF!</v>
      </c>
      <c r="I362" s="13">
        <f t="shared" si="387"/>
        <v>0</v>
      </c>
      <c r="J362" s="13">
        <f t="shared" si="388"/>
        <v>0</v>
      </c>
      <c r="K362" s="13">
        <f t="shared" si="389"/>
        <v>0</v>
      </c>
      <c r="L362" s="13">
        <f t="shared" si="390"/>
        <v>0</v>
      </c>
      <c r="M362" s="13">
        <f t="shared" si="391"/>
        <v>0</v>
      </c>
      <c r="N362" s="13">
        <f t="shared" si="392"/>
        <v>0</v>
      </c>
      <c r="O362" s="13">
        <f t="shared" si="393"/>
        <v>0</v>
      </c>
      <c r="P362" s="13">
        <f>COUNTIF(I362:N362,8)</f>
        <v>0</v>
      </c>
      <c r="Q362" s="13">
        <f>COUNTIF(I362:N362,33)</f>
        <v>0</v>
      </c>
      <c r="R362" s="13">
        <f>COUNTIF(I362:N362,35)</f>
        <v>0</v>
      </c>
      <c r="S362" s="13">
        <f>COUNTIF(I362:N362,36)</f>
        <v>0</v>
      </c>
      <c r="T362" s="13">
        <f>COUNTIF(I362:N362,37)</f>
        <v>0</v>
      </c>
      <c r="U362" s="13">
        <f>COUNTIF(N362:O362,3)</f>
        <v>0</v>
      </c>
      <c r="V362" s="13">
        <f>COUNTIF(O362:P362,7)</f>
        <v>0</v>
      </c>
      <c r="W362" s="16">
        <f t="shared" si="385"/>
        <v>0</v>
      </c>
      <c r="X362" s="16">
        <f t="shared" si="386"/>
        <v>0</v>
      </c>
      <c r="Y362" s="11"/>
      <c r="Z362" s="11">
        <v>0</v>
      </c>
    </row>
    <row r="363" spans="1:26" x14ac:dyDescent="0.25">
      <c r="A363" s="109" t="s">
        <v>29</v>
      </c>
      <c r="B363" s="22" t="e">
        <f>$B$8</f>
        <v>#REF!</v>
      </c>
      <c r="C363" s="22" t="e">
        <f>$C$8</f>
        <v>#REF!</v>
      </c>
      <c r="D363" s="22" t="e">
        <f>$D$8</f>
        <v>#REF!</v>
      </c>
      <c r="E363" s="22" t="e">
        <f>$E$8</f>
        <v>#REF!</v>
      </c>
      <c r="F363" s="22" t="e">
        <f>$F$8</f>
        <v>#REF!</v>
      </c>
      <c r="G363" s="22" t="e">
        <f>$G$8</f>
        <v>#REF!</v>
      </c>
      <c r="H363" s="22" t="e">
        <f>$H$8</f>
        <v>#REF!</v>
      </c>
      <c r="I363" s="13">
        <v>0</v>
      </c>
      <c r="J363" s="13">
        <v>0</v>
      </c>
      <c r="K363" s="13">
        <v>0</v>
      </c>
      <c r="L363" s="13">
        <v>0</v>
      </c>
      <c r="M363" s="13">
        <v>0</v>
      </c>
      <c r="N363" s="13">
        <v>0</v>
      </c>
      <c r="O363" s="13">
        <v>0</v>
      </c>
      <c r="P363" s="13">
        <v>0</v>
      </c>
      <c r="Q363" s="13">
        <v>0</v>
      </c>
      <c r="R363" s="13">
        <v>0</v>
      </c>
      <c r="S363" s="13">
        <v>0</v>
      </c>
      <c r="T363" s="13">
        <v>0</v>
      </c>
      <c r="U363" s="13">
        <v>0</v>
      </c>
      <c r="V363" s="13">
        <v>0</v>
      </c>
      <c r="W363" s="16">
        <f t="shared" si="385"/>
        <v>0</v>
      </c>
      <c r="X363" s="16">
        <f t="shared" si="386"/>
        <v>0</v>
      </c>
      <c r="Y363" s="11"/>
      <c r="Z363" s="11">
        <v>0</v>
      </c>
    </row>
    <row r="364" spans="1:26" ht="15.75" thickBot="1" x14ac:dyDescent="0.3">
      <c r="A364" s="109" t="s">
        <v>30</v>
      </c>
      <c r="B364" s="22" t="e">
        <f>$B$9</f>
        <v>#REF!</v>
      </c>
      <c r="C364" s="22" t="e">
        <f>$C$9</f>
        <v>#REF!</v>
      </c>
      <c r="D364" s="22" t="e">
        <f>$D$9</f>
        <v>#REF!</v>
      </c>
      <c r="E364" s="22" t="e">
        <f>$E$9</f>
        <v>#REF!</v>
      </c>
      <c r="F364" s="22" t="e">
        <f>$F$9</f>
        <v>#REF!</v>
      </c>
      <c r="G364" s="22" t="e">
        <f>$G$9</f>
        <v>#REF!</v>
      </c>
      <c r="H364" s="22" t="e">
        <f>$H$9</f>
        <v>#REF!</v>
      </c>
      <c r="I364" s="13">
        <v>0</v>
      </c>
      <c r="J364" s="13">
        <v>0</v>
      </c>
      <c r="K364" s="13">
        <v>0</v>
      </c>
      <c r="L364" s="13">
        <v>0</v>
      </c>
      <c r="M364" s="13">
        <v>0</v>
      </c>
      <c r="N364" s="13">
        <v>0</v>
      </c>
      <c r="O364" s="13">
        <v>0</v>
      </c>
      <c r="P364" s="13">
        <v>0</v>
      </c>
      <c r="Q364" s="13">
        <v>0</v>
      </c>
      <c r="R364" s="13">
        <v>0</v>
      </c>
      <c r="S364" s="13">
        <v>0</v>
      </c>
      <c r="T364" s="13">
        <v>0</v>
      </c>
      <c r="U364" s="13">
        <v>0</v>
      </c>
      <c r="V364" s="13">
        <v>0</v>
      </c>
      <c r="W364" s="16">
        <f t="shared" si="385"/>
        <v>0</v>
      </c>
      <c r="X364" s="16">
        <f t="shared" si="386"/>
        <v>0</v>
      </c>
      <c r="Y364" s="11"/>
      <c r="Z364" s="11"/>
    </row>
    <row r="365" spans="1:26" ht="15.75" thickBot="1" x14ac:dyDescent="0.3">
      <c r="A365" s="81">
        <v>44449</v>
      </c>
      <c r="B365" s="361" t="s">
        <v>0</v>
      </c>
      <c r="C365" s="340"/>
      <c r="D365" s="340"/>
      <c r="E365" s="340"/>
      <c r="F365" s="340"/>
      <c r="G365" s="340"/>
      <c r="H365" s="346"/>
      <c r="I365" s="361" t="s">
        <v>1</v>
      </c>
      <c r="J365" s="340"/>
      <c r="K365" s="340"/>
      <c r="L365" s="340"/>
      <c r="M365" s="340"/>
      <c r="N365" s="340"/>
      <c r="O365" s="340"/>
      <c r="P365" s="361" t="s">
        <v>2</v>
      </c>
      <c r="Q365" s="340"/>
      <c r="R365" s="340"/>
      <c r="S365" s="340"/>
      <c r="T365" s="340"/>
      <c r="U365" s="340"/>
      <c r="V365" s="340"/>
      <c r="W365" s="1" t="s">
        <v>9</v>
      </c>
      <c r="X365" s="2" t="s">
        <v>3</v>
      </c>
      <c r="Y365" s="11"/>
      <c r="Z365" s="11" t="s">
        <v>5</v>
      </c>
    </row>
    <row r="366" spans="1:26" x14ac:dyDescent="0.25">
      <c r="A366" s="109" t="s">
        <v>23</v>
      </c>
      <c r="B366" s="22" t="e">
        <f>$B$2</f>
        <v>#REF!</v>
      </c>
      <c r="C366" s="22" t="e">
        <f>$C$2</f>
        <v>#REF!</v>
      </c>
      <c r="D366" s="22" t="e">
        <f>$D$2</f>
        <v>#REF!</v>
      </c>
      <c r="E366" s="22" t="e">
        <f>$E$2</f>
        <v>#REF!</v>
      </c>
      <c r="F366" s="22" t="e">
        <f>$F$2</f>
        <v>#REF!</v>
      </c>
      <c r="G366" s="22">
        <f>$G356</f>
        <v>0</v>
      </c>
      <c r="H366" s="22" t="e">
        <f>$H$2</f>
        <v>#REF!</v>
      </c>
      <c r="I366" s="19"/>
      <c r="J366" s="19"/>
      <c r="K366" s="19"/>
      <c r="L366" s="19"/>
      <c r="M366" s="19"/>
      <c r="N366" s="19"/>
      <c r="O366" s="19"/>
      <c r="P366" s="13">
        <f>COUNTIF(I366:N366,3)</f>
        <v>0</v>
      </c>
      <c r="Q366" s="13">
        <f>COUNTIF(I366:N366,6)</f>
        <v>0</v>
      </c>
      <c r="R366" s="13">
        <f>COUNTIF(I366:N366,15)</f>
        <v>0</v>
      </c>
      <c r="S366" s="13">
        <f>COUNTIF(I366:N366,20)</f>
        <v>0</v>
      </c>
      <c r="T366" s="13">
        <f>COUNTIF(I366:N366,22)</f>
        <v>0</v>
      </c>
      <c r="U366" s="13">
        <f>COUNTIF(N366:O366,4)</f>
        <v>0</v>
      </c>
      <c r="V366" s="13">
        <f>COUNTIF(O366:P366,8)</f>
        <v>0</v>
      </c>
      <c r="W366" s="16">
        <f>SUMIF(P366:T366,1)</f>
        <v>0</v>
      </c>
      <c r="X366" s="16">
        <f>SUMIF(U366:V366,1)</f>
        <v>0</v>
      </c>
      <c r="Y366" s="11"/>
      <c r="Z366" s="11">
        <v>0</v>
      </c>
    </row>
    <row r="367" spans="1:26" x14ac:dyDescent="0.25">
      <c r="A367" s="109" t="s">
        <v>24</v>
      </c>
      <c r="B367" s="22" t="e">
        <f>$B$3</f>
        <v>#REF!</v>
      </c>
      <c r="C367" s="22" t="e">
        <f>$C$3</f>
        <v>#REF!</v>
      </c>
      <c r="D367" s="22" t="e">
        <f>$D357</f>
        <v>#REF!</v>
      </c>
      <c r="E367" s="22" t="e">
        <f>$E$3</f>
        <v>#REF!</v>
      </c>
      <c r="F367" s="22" t="e">
        <f>$F$3</f>
        <v>#REF!</v>
      </c>
      <c r="G367" s="22" t="e">
        <f>$G$3</f>
        <v>#REF!</v>
      </c>
      <c r="H367" s="22" t="e">
        <f>$H$3</f>
        <v>#REF!</v>
      </c>
      <c r="I367" s="13">
        <f>$I$366</f>
        <v>0</v>
      </c>
      <c r="J367" s="13">
        <f>$J$366</f>
        <v>0</v>
      </c>
      <c r="K367" s="13">
        <f>$K$366</f>
        <v>0</v>
      </c>
      <c r="L367" s="13">
        <f>$L$366</f>
        <v>0</v>
      </c>
      <c r="M367" s="13">
        <f>$M$366</f>
        <v>0</v>
      </c>
      <c r="N367" s="13">
        <f>$N$366</f>
        <v>0</v>
      </c>
      <c r="O367" s="13">
        <f>$O$366</f>
        <v>0</v>
      </c>
      <c r="P367" s="13">
        <f>COUNTIF(I367:N367,15)</f>
        <v>0</v>
      </c>
      <c r="Q367" s="13">
        <f>COUNTIF(I367:N367,17)</f>
        <v>0</v>
      </c>
      <c r="R367" s="13">
        <f>COUNTIF(I367:N367,27)</f>
        <v>0</v>
      </c>
      <c r="S367" s="13">
        <f>COUNTIF(I367:N367,33)</f>
        <v>0</v>
      </c>
      <c r="T367" s="13">
        <f>COUNTIF(I367:N367,50)</f>
        <v>0</v>
      </c>
      <c r="U367" s="13">
        <f>COUNTIF(N367:O367,1)</f>
        <v>0</v>
      </c>
      <c r="V367" s="13">
        <f>COUNTIF(O367:P367,2)</f>
        <v>0</v>
      </c>
      <c r="W367" s="16">
        <f t="shared" ref="W367:W373" si="396">SUMIF(P367:T367,1)</f>
        <v>0</v>
      </c>
      <c r="X367" s="16">
        <f t="shared" ref="X367:X373" si="397">SUMIF(U367:V367,1)</f>
        <v>0</v>
      </c>
      <c r="Y367" s="11"/>
      <c r="Z367" s="11">
        <v>0</v>
      </c>
    </row>
    <row r="368" spans="1:26" x14ac:dyDescent="0.25">
      <c r="A368" s="109" t="s">
        <v>25</v>
      </c>
      <c r="B368" s="22" t="e">
        <f>$B$4</f>
        <v>#REF!</v>
      </c>
      <c r="C368" s="22" t="e">
        <f>$C$4</f>
        <v>#REF!</v>
      </c>
      <c r="D368" s="22" t="e">
        <f>$D358</f>
        <v>#REF!</v>
      </c>
      <c r="E368" s="22" t="e">
        <f>$E$4</f>
        <v>#REF!</v>
      </c>
      <c r="F368" s="22" t="e">
        <f>$F$4</f>
        <v>#REF!</v>
      </c>
      <c r="G368" s="22" t="e">
        <f>$G$4</f>
        <v>#REF!</v>
      </c>
      <c r="H368" s="22" t="e">
        <f>$H$4</f>
        <v>#REF!</v>
      </c>
      <c r="I368" s="13">
        <f t="shared" ref="I368:I371" si="398">$I$366</f>
        <v>0</v>
      </c>
      <c r="J368" s="13">
        <f t="shared" ref="J368:J371" si="399">$J$366</f>
        <v>0</v>
      </c>
      <c r="K368" s="13">
        <f t="shared" ref="K368:K371" si="400">$K$366</f>
        <v>0</v>
      </c>
      <c r="L368" s="13">
        <f t="shared" ref="L368:L371" si="401">$L$366</f>
        <v>0</v>
      </c>
      <c r="M368" s="13">
        <f t="shared" ref="M368:M371" si="402">$M$366</f>
        <v>0</v>
      </c>
      <c r="N368" s="13">
        <f t="shared" ref="N368:N371" si="403">$N$366</f>
        <v>0</v>
      </c>
      <c r="O368" s="13">
        <f t="shared" ref="O368:O371" si="404">$O$366</f>
        <v>0</v>
      </c>
      <c r="P368" s="13">
        <f>COUNTIF(I368:N368,7)</f>
        <v>0</v>
      </c>
      <c r="Q368" s="13">
        <f t="shared" ref="Q368" si="405">COUNTIF(I368:N368,8)</f>
        <v>0</v>
      </c>
      <c r="R368" s="13">
        <f>COUNTIF(I368:N368,28)</f>
        <v>0</v>
      </c>
      <c r="S368" s="13">
        <f>COUNTIF(I368:N368,34)</f>
        <v>0</v>
      </c>
      <c r="T368" s="13">
        <f>COUNTIF(I368:N368,39)</f>
        <v>0</v>
      </c>
      <c r="U368" s="13">
        <f t="shared" ref="U368:U369" si="406">COUNTIF(N368:O368,4)</f>
        <v>0</v>
      </c>
      <c r="V368" s="13">
        <f>COUNTIF(O368:P368,10)</f>
        <v>0</v>
      </c>
      <c r="W368" s="16">
        <f t="shared" si="396"/>
        <v>0</v>
      </c>
      <c r="X368" s="16">
        <f t="shared" si="397"/>
        <v>0</v>
      </c>
      <c r="Y368" s="11"/>
      <c r="Z368" s="11">
        <v>0</v>
      </c>
    </row>
    <row r="369" spans="1:26" x14ac:dyDescent="0.25">
      <c r="A369" s="109" t="s">
        <v>26</v>
      </c>
      <c r="B369" s="22" t="e">
        <f>$B$5</f>
        <v>#REF!</v>
      </c>
      <c r="C369" s="22" t="e">
        <f>$C$5</f>
        <v>#REF!</v>
      </c>
      <c r="D369" s="22" t="e">
        <f>$D$5</f>
        <v>#REF!</v>
      </c>
      <c r="E369" s="22" t="e">
        <f>$E359</f>
        <v>#REF!</v>
      </c>
      <c r="F369" s="22" t="e">
        <f>$F$5</f>
        <v>#REF!</v>
      </c>
      <c r="G369" s="22" t="e">
        <f>$G$5</f>
        <v>#REF!</v>
      </c>
      <c r="H369" s="22" t="e">
        <f>$H$5</f>
        <v>#REF!</v>
      </c>
      <c r="I369" s="13">
        <f t="shared" si="398"/>
        <v>0</v>
      </c>
      <c r="J369" s="13">
        <f t="shared" si="399"/>
        <v>0</v>
      </c>
      <c r="K369" s="13">
        <f t="shared" si="400"/>
        <v>0</v>
      </c>
      <c r="L369" s="13">
        <f t="shared" si="401"/>
        <v>0</v>
      </c>
      <c r="M369" s="13">
        <f t="shared" si="402"/>
        <v>0</v>
      </c>
      <c r="N369" s="13">
        <f t="shared" si="403"/>
        <v>0</v>
      </c>
      <c r="O369" s="13">
        <f t="shared" si="404"/>
        <v>0</v>
      </c>
      <c r="P369" s="13">
        <f>COUNTIF(I369:N369,1)</f>
        <v>0</v>
      </c>
      <c r="Q369" s="13">
        <f>COUNTIF(I369:N369,6)</f>
        <v>0</v>
      </c>
      <c r="R369" s="13">
        <f>COUNTIF(I369:N369,19)</f>
        <v>0</v>
      </c>
      <c r="S369" s="13">
        <f>COUNTIF(I369:N369,38)</f>
        <v>0</v>
      </c>
      <c r="T369" s="13">
        <f>COUNTIF(I369:N369,40)</f>
        <v>0</v>
      </c>
      <c r="U369" s="13">
        <f t="shared" si="406"/>
        <v>0</v>
      </c>
      <c r="V369" s="13">
        <f>COUNTIF(O369:P369,5)</f>
        <v>0</v>
      </c>
      <c r="W369" s="16">
        <f t="shared" si="396"/>
        <v>0</v>
      </c>
      <c r="X369" s="16">
        <f t="shared" si="397"/>
        <v>0</v>
      </c>
      <c r="Y369" s="11"/>
      <c r="Z369" s="11">
        <v>0</v>
      </c>
    </row>
    <row r="370" spans="1:26" x14ac:dyDescent="0.25">
      <c r="A370" s="109" t="s">
        <v>27</v>
      </c>
      <c r="B370" s="22" t="e">
        <f>$B$6</f>
        <v>#REF!</v>
      </c>
      <c r="C370" s="22" t="e">
        <f>$C$6</f>
        <v>#REF!</v>
      </c>
      <c r="D370" s="22" t="e">
        <f>$D$6</f>
        <v>#REF!</v>
      </c>
      <c r="E370" s="22" t="e">
        <f>$E$6</f>
        <v>#REF!</v>
      </c>
      <c r="F370" s="22" t="e">
        <f>$F$6</f>
        <v>#REF!</v>
      </c>
      <c r="G370" s="22" t="e">
        <f>$G$6</f>
        <v>#REF!</v>
      </c>
      <c r="H370" s="22" t="e">
        <f>$H$6</f>
        <v>#REF!</v>
      </c>
      <c r="I370" s="13">
        <f t="shared" si="398"/>
        <v>0</v>
      </c>
      <c r="J370" s="13">
        <f t="shared" si="399"/>
        <v>0</v>
      </c>
      <c r="K370" s="13">
        <f t="shared" si="400"/>
        <v>0</v>
      </c>
      <c r="L370" s="13">
        <f t="shared" si="401"/>
        <v>0</v>
      </c>
      <c r="M370" s="13">
        <f t="shared" si="402"/>
        <v>0</v>
      </c>
      <c r="N370" s="13">
        <f t="shared" si="403"/>
        <v>0</v>
      </c>
      <c r="O370" s="13">
        <f t="shared" si="404"/>
        <v>0</v>
      </c>
      <c r="P370" s="13">
        <f>COUNTIF(I370:N370,10)</f>
        <v>0</v>
      </c>
      <c r="Q370" s="13">
        <f>COUNTIF(I370:N370,25)</f>
        <v>0</v>
      </c>
      <c r="R370" s="13">
        <f>COUNTIF(I370:N370,26)</f>
        <v>0</v>
      </c>
      <c r="S370" s="13">
        <f>COUNTIF(I370:N370,29)</f>
        <v>0</v>
      </c>
      <c r="T370" s="13">
        <f>COUNTIF(I370:N370,35)</f>
        <v>0</v>
      </c>
      <c r="U370" s="13">
        <f>COUNTIF(N370:O370,6)</f>
        <v>0</v>
      </c>
      <c r="V370" s="13">
        <f>COUNTIF(O370:P370,9)</f>
        <v>0</v>
      </c>
      <c r="W370" s="16">
        <f t="shared" si="396"/>
        <v>0</v>
      </c>
      <c r="X370" s="16">
        <f t="shared" si="397"/>
        <v>0</v>
      </c>
      <c r="Y370" s="11"/>
      <c r="Z370" s="11">
        <v>0</v>
      </c>
    </row>
    <row r="371" spans="1:26" x14ac:dyDescent="0.25">
      <c r="A371" s="109" t="s">
        <v>28</v>
      </c>
      <c r="B371" s="22" t="e">
        <f>$B$7</f>
        <v>#REF!</v>
      </c>
      <c r="C371" s="22" t="e">
        <f>$C$7</f>
        <v>#REF!</v>
      </c>
      <c r="D371" s="22" t="e">
        <f>$D361</f>
        <v>#REF!</v>
      </c>
      <c r="E371" s="22" t="e">
        <f>$E$7</f>
        <v>#REF!</v>
      </c>
      <c r="F371" s="22" t="e">
        <f>$F$7</f>
        <v>#REF!</v>
      </c>
      <c r="G371" s="22" t="e">
        <f>$G$7</f>
        <v>#REF!</v>
      </c>
      <c r="H371" s="22" t="e">
        <f>$H$7</f>
        <v>#REF!</v>
      </c>
      <c r="I371" s="13">
        <f t="shared" si="398"/>
        <v>0</v>
      </c>
      <c r="J371" s="13">
        <f t="shared" si="399"/>
        <v>0</v>
      </c>
      <c r="K371" s="13">
        <f t="shared" si="400"/>
        <v>0</v>
      </c>
      <c r="L371" s="13">
        <f t="shared" si="401"/>
        <v>0</v>
      </c>
      <c r="M371" s="13">
        <f t="shared" si="402"/>
        <v>0</v>
      </c>
      <c r="N371" s="13">
        <f t="shared" si="403"/>
        <v>0</v>
      </c>
      <c r="O371" s="13">
        <f t="shared" si="404"/>
        <v>0</v>
      </c>
      <c r="P371" s="13">
        <f>COUNTIF(I371:N371,8)</f>
        <v>0</v>
      </c>
      <c r="Q371" s="13">
        <f>COUNTIF(I371:N371,33)</f>
        <v>0</v>
      </c>
      <c r="R371" s="13">
        <f>COUNTIF(I371:N371,35)</f>
        <v>0</v>
      </c>
      <c r="S371" s="13">
        <f>COUNTIF(I371:N371,36)</f>
        <v>0</v>
      </c>
      <c r="T371" s="13">
        <f>COUNTIF(I371:N371,37)</f>
        <v>0</v>
      </c>
      <c r="U371" s="13">
        <f>COUNTIF(N371:O371,3)</f>
        <v>0</v>
      </c>
      <c r="V371" s="13">
        <f>COUNTIF(O371:P371,7)</f>
        <v>0</v>
      </c>
      <c r="W371" s="16">
        <f t="shared" si="396"/>
        <v>0</v>
      </c>
      <c r="X371" s="16">
        <f t="shared" si="397"/>
        <v>0</v>
      </c>
      <c r="Y371" s="11"/>
      <c r="Z371" s="11">
        <v>0</v>
      </c>
    </row>
    <row r="372" spans="1:26" x14ac:dyDescent="0.25">
      <c r="A372" s="109" t="s">
        <v>29</v>
      </c>
      <c r="B372" s="22" t="e">
        <f>$B$8</f>
        <v>#REF!</v>
      </c>
      <c r="C372" s="22" t="e">
        <f>$C$8</f>
        <v>#REF!</v>
      </c>
      <c r="D372" s="22" t="e">
        <f>$D$8</f>
        <v>#REF!</v>
      </c>
      <c r="E372" s="22" t="e">
        <f>$E$8</f>
        <v>#REF!</v>
      </c>
      <c r="F372" s="22" t="e">
        <f>$F$8</f>
        <v>#REF!</v>
      </c>
      <c r="G372" s="22" t="e">
        <f>$G$8</f>
        <v>#REF!</v>
      </c>
      <c r="H372" s="22" t="e">
        <f>$H$8</f>
        <v>#REF!</v>
      </c>
      <c r="I372" s="13">
        <v>0</v>
      </c>
      <c r="J372" s="13">
        <v>0</v>
      </c>
      <c r="K372" s="13">
        <v>0</v>
      </c>
      <c r="L372" s="13">
        <v>0</v>
      </c>
      <c r="M372" s="13">
        <v>0</v>
      </c>
      <c r="N372" s="13">
        <v>0</v>
      </c>
      <c r="O372" s="13">
        <v>0</v>
      </c>
      <c r="P372" s="13">
        <v>0</v>
      </c>
      <c r="Q372" s="13">
        <v>0</v>
      </c>
      <c r="R372" s="13">
        <v>0</v>
      </c>
      <c r="S372" s="13">
        <v>0</v>
      </c>
      <c r="T372" s="13">
        <v>0</v>
      </c>
      <c r="U372" s="13">
        <v>0</v>
      </c>
      <c r="V372" s="13">
        <v>0</v>
      </c>
      <c r="W372" s="16">
        <f t="shared" si="396"/>
        <v>0</v>
      </c>
      <c r="X372" s="16">
        <f t="shared" si="397"/>
        <v>0</v>
      </c>
      <c r="Y372" s="11"/>
      <c r="Z372" s="11">
        <v>0</v>
      </c>
    </row>
    <row r="373" spans="1:26" ht="15.75" thickBot="1" x14ac:dyDescent="0.3">
      <c r="A373" s="109" t="s">
        <v>30</v>
      </c>
      <c r="B373" s="22" t="e">
        <f>$B$9</f>
        <v>#REF!</v>
      </c>
      <c r="C373" s="22" t="e">
        <f>$C$9</f>
        <v>#REF!</v>
      </c>
      <c r="D373" s="22" t="e">
        <f>$D$9</f>
        <v>#REF!</v>
      </c>
      <c r="E373" s="22" t="e">
        <f>$E$9</f>
        <v>#REF!</v>
      </c>
      <c r="F373" s="22" t="e">
        <f>$F$9</f>
        <v>#REF!</v>
      </c>
      <c r="G373" s="22" t="e">
        <f>$G$9</f>
        <v>#REF!</v>
      </c>
      <c r="H373" s="22" t="e">
        <f>$H$9</f>
        <v>#REF!</v>
      </c>
      <c r="I373" s="13">
        <v>0</v>
      </c>
      <c r="J373" s="13">
        <v>0</v>
      </c>
      <c r="K373" s="13">
        <v>0</v>
      </c>
      <c r="L373" s="13">
        <v>0</v>
      </c>
      <c r="M373" s="13">
        <v>0</v>
      </c>
      <c r="N373" s="13">
        <v>0</v>
      </c>
      <c r="O373" s="13">
        <v>0</v>
      </c>
      <c r="P373" s="13">
        <v>0</v>
      </c>
      <c r="Q373" s="13">
        <v>0</v>
      </c>
      <c r="R373" s="13">
        <v>0</v>
      </c>
      <c r="S373" s="13">
        <v>0</v>
      </c>
      <c r="T373" s="13">
        <v>0</v>
      </c>
      <c r="U373" s="13">
        <v>0</v>
      </c>
      <c r="V373" s="13">
        <v>0</v>
      </c>
      <c r="W373" s="16">
        <f t="shared" si="396"/>
        <v>0</v>
      </c>
      <c r="X373" s="16">
        <f t="shared" si="397"/>
        <v>0</v>
      </c>
      <c r="Y373" s="11"/>
      <c r="Z373" s="11"/>
    </row>
    <row r="374" spans="1:26" ht="15.75" thickBot="1" x14ac:dyDescent="0.3">
      <c r="A374" s="82">
        <v>44456</v>
      </c>
      <c r="B374" s="361" t="s">
        <v>0</v>
      </c>
      <c r="C374" s="340"/>
      <c r="D374" s="340"/>
      <c r="E374" s="340"/>
      <c r="F374" s="340"/>
      <c r="G374" s="340"/>
      <c r="H374" s="346"/>
      <c r="I374" s="361" t="s">
        <v>1</v>
      </c>
      <c r="J374" s="340"/>
      <c r="K374" s="340"/>
      <c r="L374" s="340"/>
      <c r="M374" s="340"/>
      <c r="N374" s="340"/>
      <c r="O374" s="340"/>
      <c r="P374" s="361" t="s">
        <v>2</v>
      </c>
      <c r="Q374" s="340"/>
      <c r="R374" s="340"/>
      <c r="S374" s="340"/>
      <c r="T374" s="340"/>
      <c r="U374" s="340"/>
      <c r="V374" s="340"/>
      <c r="W374" s="1" t="s">
        <v>9</v>
      </c>
      <c r="X374" s="2" t="s">
        <v>3</v>
      </c>
      <c r="Y374" s="11"/>
      <c r="Z374" s="11" t="s">
        <v>5</v>
      </c>
    </row>
    <row r="375" spans="1:26" x14ac:dyDescent="0.25">
      <c r="A375" s="109" t="s">
        <v>23</v>
      </c>
      <c r="B375" s="22" t="e">
        <f>$B$2</f>
        <v>#REF!</v>
      </c>
      <c r="C375" s="22" t="e">
        <f>$C$2</f>
        <v>#REF!</v>
      </c>
      <c r="D375" s="22" t="e">
        <f>$D$2</f>
        <v>#REF!</v>
      </c>
      <c r="E375" s="22" t="e">
        <f>$E$2</f>
        <v>#REF!</v>
      </c>
      <c r="F375" s="22" t="e">
        <f>$F$2</f>
        <v>#REF!</v>
      </c>
      <c r="G375" s="22">
        <f>$G365</f>
        <v>0</v>
      </c>
      <c r="H375" s="22" t="e">
        <f>$H$2</f>
        <v>#REF!</v>
      </c>
      <c r="I375" s="19"/>
      <c r="J375" s="19"/>
      <c r="K375" s="19"/>
      <c r="L375" s="19"/>
      <c r="M375" s="19"/>
      <c r="N375" s="19"/>
      <c r="O375" s="19"/>
      <c r="P375" s="13">
        <f>COUNTIF(I375:N375,3)</f>
        <v>0</v>
      </c>
      <c r="Q375" s="13">
        <f>COUNTIF(I375:N375,6)</f>
        <v>0</v>
      </c>
      <c r="R375" s="13">
        <f>COUNTIF(I375:N375,15)</f>
        <v>0</v>
      </c>
      <c r="S375" s="13">
        <f>COUNTIF(I375:N375,20)</f>
        <v>0</v>
      </c>
      <c r="T375" s="13">
        <f>COUNTIF(I375:N375,22)</f>
        <v>0</v>
      </c>
      <c r="U375" s="13">
        <f>COUNTIF(N375:O375,4)</f>
        <v>0</v>
      </c>
      <c r="V375" s="13">
        <f>COUNTIF(O375:P375,8)</f>
        <v>0</v>
      </c>
      <c r="W375" s="16">
        <f>SUMIF(P375:T375,1)</f>
        <v>0</v>
      </c>
      <c r="X375" s="16">
        <f>SUMIF(U375:V375,1)</f>
        <v>0</v>
      </c>
      <c r="Y375" s="11"/>
      <c r="Z375" s="11">
        <v>0</v>
      </c>
    </row>
    <row r="376" spans="1:26" x14ac:dyDescent="0.25">
      <c r="A376" s="109" t="s">
        <v>24</v>
      </c>
      <c r="B376" s="22" t="e">
        <f>$B$3</f>
        <v>#REF!</v>
      </c>
      <c r="C376" s="22" t="e">
        <f>$C$3</f>
        <v>#REF!</v>
      </c>
      <c r="D376" s="22" t="e">
        <f>$D366</f>
        <v>#REF!</v>
      </c>
      <c r="E376" s="22" t="e">
        <f>$E$3</f>
        <v>#REF!</v>
      </c>
      <c r="F376" s="22" t="e">
        <f>$F$3</f>
        <v>#REF!</v>
      </c>
      <c r="G376" s="22" t="e">
        <f>$G$3</f>
        <v>#REF!</v>
      </c>
      <c r="H376" s="22" t="e">
        <f>$H$3</f>
        <v>#REF!</v>
      </c>
      <c r="I376" s="13">
        <f>$I$375</f>
        <v>0</v>
      </c>
      <c r="J376" s="13">
        <f>$J$375</f>
        <v>0</v>
      </c>
      <c r="K376" s="13">
        <f>$K$375</f>
        <v>0</v>
      </c>
      <c r="L376" s="13">
        <f>$L$375</f>
        <v>0</v>
      </c>
      <c r="M376" s="13">
        <f>$M$375</f>
        <v>0</v>
      </c>
      <c r="N376" s="13">
        <f>$N$375</f>
        <v>0</v>
      </c>
      <c r="O376" s="13">
        <f>$O$375</f>
        <v>0</v>
      </c>
      <c r="P376" s="13">
        <f>COUNTIF(I376:N376,15)</f>
        <v>0</v>
      </c>
      <c r="Q376" s="13">
        <f>COUNTIF(I376:N376,17)</f>
        <v>0</v>
      </c>
      <c r="R376" s="13">
        <f>COUNTIF(I376:N376,27)</f>
        <v>0</v>
      </c>
      <c r="S376" s="13">
        <f>COUNTIF(I376:N376,33)</f>
        <v>0</v>
      </c>
      <c r="T376" s="13">
        <f>COUNTIF(I376:N376,50)</f>
        <v>0</v>
      </c>
      <c r="U376" s="13">
        <f>COUNTIF(N376:O376,1)</f>
        <v>0</v>
      </c>
      <c r="V376" s="13">
        <f>COUNTIF(O376:P376,2)</f>
        <v>0</v>
      </c>
      <c r="W376" s="16">
        <f t="shared" ref="W376:W382" si="407">SUMIF(P376:T376,1)</f>
        <v>0</v>
      </c>
      <c r="X376" s="16">
        <f t="shared" ref="X376:X382" si="408">SUMIF(U376:V376,1)</f>
        <v>0</v>
      </c>
      <c r="Y376" s="11"/>
      <c r="Z376" s="11">
        <v>0</v>
      </c>
    </row>
    <row r="377" spans="1:26" x14ac:dyDescent="0.25">
      <c r="A377" s="109" t="s">
        <v>25</v>
      </c>
      <c r="B377" s="22" t="e">
        <f>$B$4</f>
        <v>#REF!</v>
      </c>
      <c r="C377" s="22" t="e">
        <f>$C$4</f>
        <v>#REF!</v>
      </c>
      <c r="D377" s="22" t="e">
        <f>$D367</f>
        <v>#REF!</v>
      </c>
      <c r="E377" s="22" t="e">
        <f>$E$4</f>
        <v>#REF!</v>
      </c>
      <c r="F377" s="22" t="e">
        <f>$F$4</f>
        <v>#REF!</v>
      </c>
      <c r="G377" s="22" t="e">
        <f>$G$4</f>
        <v>#REF!</v>
      </c>
      <c r="H377" s="22" t="e">
        <f>$H$4</f>
        <v>#REF!</v>
      </c>
      <c r="I377" s="13">
        <f t="shared" ref="I377:I380" si="409">$I$375</f>
        <v>0</v>
      </c>
      <c r="J377" s="13">
        <f t="shared" ref="J377:J380" si="410">$J$375</f>
        <v>0</v>
      </c>
      <c r="K377" s="13">
        <f t="shared" ref="K377:K380" si="411">$K$375</f>
        <v>0</v>
      </c>
      <c r="L377" s="13">
        <f t="shared" ref="L377:L380" si="412">$L$375</f>
        <v>0</v>
      </c>
      <c r="M377" s="13">
        <f t="shared" ref="M377:M380" si="413">$M$375</f>
        <v>0</v>
      </c>
      <c r="N377" s="13">
        <f t="shared" ref="N377:N380" si="414">$N$375</f>
        <v>0</v>
      </c>
      <c r="O377" s="13">
        <f t="shared" ref="O377:O380" si="415">$O$375</f>
        <v>0</v>
      </c>
      <c r="P377" s="13">
        <f>COUNTIF(I377:N377,7)</f>
        <v>0</v>
      </c>
      <c r="Q377" s="13">
        <f t="shared" ref="Q377" si="416">COUNTIF(I377:N377,8)</f>
        <v>0</v>
      </c>
      <c r="R377" s="13">
        <f>COUNTIF(I377:N377,28)</f>
        <v>0</v>
      </c>
      <c r="S377" s="13">
        <f>COUNTIF(I377:N377,34)</f>
        <v>0</v>
      </c>
      <c r="T377" s="13">
        <f>COUNTIF(I377:N377,39)</f>
        <v>0</v>
      </c>
      <c r="U377" s="13">
        <f t="shared" ref="U377:U378" si="417">COUNTIF(N377:O377,4)</f>
        <v>0</v>
      </c>
      <c r="V377" s="13">
        <f>COUNTIF(O377:P377,10)</f>
        <v>0</v>
      </c>
      <c r="W377" s="16">
        <f t="shared" si="407"/>
        <v>0</v>
      </c>
      <c r="X377" s="16">
        <f t="shared" si="408"/>
        <v>0</v>
      </c>
      <c r="Y377" s="11"/>
      <c r="Z377" s="11">
        <v>0</v>
      </c>
    </row>
    <row r="378" spans="1:26" x14ac:dyDescent="0.25">
      <c r="A378" s="109" t="s">
        <v>26</v>
      </c>
      <c r="B378" s="22" t="e">
        <f>$B$5</f>
        <v>#REF!</v>
      </c>
      <c r="C378" s="22" t="e">
        <f>$C$5</f>
        <v>#REF!</v>
      </c>
      <c r="D378" s="22" t="e">
        <f>$D$5</f>
        <v>#REF!</v>
      </c>
      <c r="E378" s="22" t="e">
        <f>$E368</f>
        <v>#REF!</v>
      </c>
      <c r="F378" s="22" t="e">
        <f>$F$5</f>
        <v>#REF!</v>
      </c>
      <c r="G378" s="22" t="e">
        <f>$G$5</f>
        <v>#REF!</v>
      </c>
      <c r="H378" s="22" t="e">
        <f>$H$5</f>
        <v>#REF!</v>
      </c>
      <c r="I378" s="13">
        <f t="shared" si="409"/>
        <v>0</v>
      </c>
      <c r="J378" s="13">
        <f t="shared" si="410"/>
        <v>0</v>
      </c>
      <c r="K378" s="13">
        <f t="shared" si="411"/>
        <v>0</v>
      </c>
      <c r="L378" s="13">
        <f t="shared" si="412"/>
        <v>0</v>
      </c>
      <c r="M378" s="13">
        <f t="shared" si="413"/>
        <v>0</v>
      </c>
      <c r="N378" s="13">
        <f t="shared" si="414"/>
        <v>0</v>
      </c>
      <c r="O378" s="13">
        <f t="shared" si="415"/>
        <v>0</v>
      </c>
      <c r="P378" s="13">
        <f>COUNTIF(I378:N378,1)</f>
        <v>0</v>
      </c>
      <c r="Q378" s="13">
        <f>COUNTIF(I378:N378,6)</f>
        <v>0</v>
      </c>
      <c r="R378" s="13">
        <f>COUNTIF(I378:N378,19)</f>
        <v>0</v>
      </c>
      <c r="S378" s="13">
        <f>COUNTIF(I378:N378,38)</f>
        <v>0</v>
      </c>
      <c r="T378" s="13">
        <f>COUNTIF(I378:N378,40)</f>
        <v>0</v>
      </c>
      <c r="U378" s="13">
        <f t="shared" si="417"/>
        <v>0</v>
      </c>
      <c r="V378" s="13">
        <f>COUNTIF(O378:P378,5)</f>
        <v>0</v>
      </c>
      <c r="W378" s="16">
        <f t="shared" si="407"/>
        <v>0</v>
      </c>
      <c r="X378" s="16">
        <f t="shared" si="408"/>
        <v>0</v>
      </c>
      <c r="Y378" s="11"/>
      <c r="Z378" s="11">
        <v>0</v>
      </c>
    </row>
    <row r="379" spans="1:26" x14ac:dyDescent="0.25">
      <c r="A379" s="109" t="s">
        <v>27</v>
      </c>
      <c r="B379" s="22" t="e">
        <f>$B$6</f>
        <v>#REF!</v>
      </c>
      <c r="C379" s="22" t="e">
        <f>$C$6</f>
        <v>#REF!</v>
      </c>
      <c r="D379" s="22" t="e">
        <f>$D$6</f>
        <v>#REF!</v>
      </c>
      <c r="E379" s="22" t="e">
        <f>$E$6</f>
        <v>#REF!</v>
      </c>
      <c r="F379" s="22" t="e">
        <f>$F$6</f>
        <v>#REF!</v>
      </c>
      <c r="G379" s="22" t="e">
        <f>$G$6</f>
        <v>#REF!</v>
      </c>
      <c r="H379" s="22" t="e">
        <f>$H$6</f>
        <v>#REF!</v>
      </c>
      <c r="I379" s="13">
        <f t="shared" si="409"/>
        <v>0</v>
      </c>
      <c r="J379" s="13">
        <f t="shared" si="410"/>
        <v>0</v>
      </c>
      <c r="K379" s="13">
        <f t="shared" si="411"/>
        <v>0</v>
      </c>
      <c r="L379" s="13">
        <f t="shared" si="412"/>
        <v>0</v>
      </c>
      <c r="M379" s="13">
        <f t="shared" si="413"/>
        <v>0</v>
      </c>
      <c r="N379" s="13">
        <f t="shared" si="414"/>
        <v>0</v>
      </c>
      <c r="O379" s="13">
        <f t="shared" si="415"/>
        <v>0</v>
      </c>
      <c r="P379" s="13">
        <f>COUNTIF(I379:N379,10)</f>
        <v>0</v>
      </c>
      <c r="Q379" s="13">
        <f>COUNTIF(I379:N379,25)</f>
        <v>0</v>
      </c>
      <c r="R379" s="13">
        <f>COUNTIF(I379:N379,26)</f>
        <v>0</v>
      </c>
      <c r="S379" s="13">
        <f>COUNTIF(I379:N379,29)</f>
        <v>0</v>
      </c>
      <c r="T379" s="13">
        <f>COUNTIF(I379:N379,35)</f>
        <v>0</v>
      </c>
      <c r="U379" s="13">
        <f>COUNTIF(N379:O379,6)</f>
        <v>0</v>
      </c>
      <c r="V379" s="13">
        <f>COUNTIF(O379:P379,9)</f>
        <v>0</v>
      </c>
      <c r="W379" s="16">
        <f t="shared" si="407"/>
        <v>0</v>
      </c>
      <c r="X379" s="16">
        <f t="shared" si="408"/>
        <v>0</v>
      </c>
      <c r="Y379" s="11"/>
      <c r="Z379" s="11">
        <v>0</v>
      </c>
    </row>
    <row r="380" spans="1:26" x14ac:dyDescent="0.25">
      <c r="A380" s="109" t="s">
        <v>28</v>
      </c>
      <c r="B380" s="22" t="e">
        <f>$B$7</f>
        <v>#REF!</v>
      </c>
      <c r="C380" s="22" t="e">
        <f>$C$7</f>
        <v>#REF!</v>
      </c>
      <c r="D380" s="22" t="e">
        <f>$D370</f>
        <v>#REF!</v>
      </c>
      <c r="E380" s="22" t="e">
        <f>$E$7</f>
        <v>#REF!</v>
      </c>
      <c r="F380" s="22" t="e">
        <f>$F$7</f>
        <v>#REF!</v>
      </c>
      <c r="G380" s="22" t="e">
        <f>$G$7</f>
        <v>#REF!</v>
      </c>
      <c r="H380" s="22" t="e">
        <f>$H$7</f>
        <v>#REF!</v>
      </c>
      <c r="I380" s="13">
        <f t="shared" si="409"/>
        <v>0</v>
      </c>
      <c r="J380" s="13">
        <f t="shared" si="410"/>
        <v>0</v>
      </c>
      <c r="K380" s="13">
        <f t="shared" si="411"/>
        <v>0</v>
      </c>
      <c r="L380" s="13">
        <f t="shared" si="412"/>
        <v>0</v>
      </c>
      <c r="M380" s="13">
        <f t="shared" si="413"/>
        <v>0</v>
      </c>
      <c r="N380" s="13">
        <f t="shared" si="414"/>
        <v>0</v>
      </c>
      <c r="O380" s="13">
        <f t="shared" si="415"/>
        <v>0</v>
      </c>
      <c r="P380" s="13">
        <f>COUNTIF(I380:N380,8)</f>
        <v>0</v>
      </c>
      <c r="Q380" s="13">
        <f>COUNTIF(I380:N380,33)</f>
        <v>0</v>
      </c>
      <c r="R380" s="13">
        <f>COUNTIF(I380:N380,35)</f>
        <v>0</v>
      </c>
      <c r="S380" s="13">
        <f>COUNTIF(I380:N380,36)</f>
        <v>0</v>
      </c>
      <c r="T380" s="13">
        <f>COUNTIF(I380:N380,37)</f>
        <v>0</v>
      </c>
      <c r="U380" s="13">
        <f>COUNTIF(N380:O380,3)</f>
        <v>0</v>
      </c>
      <c r="V380" s="13">
        <f>COUNTIF(O380:P380,7)</f>
        <v>0</v>
      </c>
      <c r="W380" s="16">
        <f t="shared" si="407"/>
        <v>0</v>
      </c>
      <c r="X380" s="16">
        <f t="shared" si="408"/>
        <v>0</v>
      </c>
      <c r="Y380" s="11"/>
      <c r="Z380" s="11">
        <v>0</v>
      </c>
    </row>
    <row r="381" spans="1:26" x14ac:dyDescent="0.25">
      <c r="A381" s="109" t="s">
        <v>29</v>
      </c>
      <c r="B381" s="22" t="e">
        <f>$B$8</f>
        <v>#REF!</v>
      </c>
      <c r="C381" s="22" t="e">
        <f>$C$8</f>
        <v>#REF!</v>
      </c>
      <c r="D381" s="22" t="e">
        <f>$D$8</f>
        <v>#REF!</v>
      </c>
      <c r="E381" s="22" t="e">
        <f>$E$8</f>
        <v>#REF!</v>
      </c>
      <c r="F381" s="22" t="e">
        <f>$F$8</f>
        <v>#REF!</v>
      </c>
      <c r="G381" s="22" t="e">
        <f>$G$8</f>
        <v>#REF!</v>
      </c>
      <c r="H381" s="22" t="e">
        <f>$H$8</f>
        <v>#REF!</v>
      </c>
      <c r="I381" s="13">
        <v>0</v>
      </c>
      <c r="J381" s="13">
        <v>0</v>
      </c>
      <c r="K381" s="13">
        <v>0</v>
      </c>
      <c r="L381" s="13">
        <v>0</v>
      </c>
      <c r="M381" s="13">
        <v>0</v>
      </c>
      <c r="N381" s="13">
        <v>0</v>
      </c>
      <c r="O381" s="13">
        <v>0</v>
      </c>
      <c r="P381" s="13">
        <v>0</v>
      </c>
      <c r="Q381" s="13">
        <v>0</v>
      </c>
      <c r="R381" s="13">
        <v>0</v>
      </c>
      <c r="S381" s="13">
        <v>0</v>
      </c>
      <c r="T381" s="13">
        <v>0</v>
      </c>
      <c r="U381" s="13">
        <v>0</v>
      </c>
      <c r="V381" s="13">
        <v>0</v>
      </c>
      <c r="W381" s="16">
        <f t="shared" si="407"/>
        <v>0</v>
      </c>
      <c r="X381" s="16">
        <f t="shared" si="408"/>
        <v>0</v>
      </c>
      <c r="Y381" s="11"/>
      <c r="Z381" s="11">
        <v>0</v>
      </c>
    </row>
    <row r="382" spans="1:26" x14ac:dyDescent="0.25">
      <c r="A382" s="109" t="s">
        <v>30</v>
      </c>
      <c r="B382" s="22" t="e">
        <f>$B$9</f>
        <v>#REF!</v>
      </c>
      <c r="C382" s="22" t="e">
        <f>$C$9</f>
        <v>#REF!</v>
      </c>
      <c r="D382" s="22" t="e">
        <f>$D$9</f>
        <v>#REF!</v>
      </c>
      <c r="E382" s="22" t="e">
        <f>$E$9</f>
        <v>#REF!</v>
      </c>
      <c r="F382" s="22" t="e">
        <f>$F$9</f>
        <v>#REF!</v>
      </c>
      <c r="G382" s="22" t="e">
        <f>$G$9</f>
        <v>#REF!</v>
      </c>
      <c r="H382" s="22" t="e">
        <f>$H$9</f>
        <v>#REF!</v>
      </c>
      <c r="I382" s="13">
        <v>0</v>
      </c>
      <c r="J382" s="13">
        <v>0</v>
      </c>
      <c r="K382" s="13">
        <v>0</v>
      </c>
      <c r="L382" s="13">
        <v>0</v>
      </c>
      <c r="M382" s="13">
        <v>0</v>
      </c>
      <c r="N382" s="13">
        <v>0</v>
      </c>
      <c r="O382" s="13">
        <v>0</v>
      </c>
      <c r="P382" s="13">
        <v>0</v>
      </c>
      <c r="Q382" s="13">
        <v>0</v>
      </c>
      <c r="R382" s="13">
        <v>0</v>
      </c>
      <c r="S382" s="13">
        <v>0</v>
      </c>
      <c r="T382" s="13">
        <v>0</v>
      </c>
      <c r="U382" s="13">
        <v>0</v>
      </c>
      <c r="V382" s="13">
        <v>0</v>
      </c>
      <c r="W382" s="16">
        <f t="shared" si="407"/>
        <v>0</v>
      </c>
      <c r="X382" s="16">
        <f t="shared" si="408"/>
        <v>0</v>
      </c>
      <c r="Y382" s="11"/>
      <c r="Z382" s="11"/>
    </row>
    <row r="383" spans="1:26" x14ac:dyDescent="0.25">
      <c r="A383" s="110">
        <v>38</v>
      </c>
    </row>
    <row r="384" spans="1:26" ht="15.75" thickBot="1" x14ac:dyDescent="0.3"/>
    <row r="385" spans="1:26" ht="15.75" thickBot="1" x14ac:dyDescent="0.3">
      <c r="A385" s="82">
        <v>44463</v>
      </c>
      <c r="B385" s="361" t="s">
        <v>0</v>
      </c>
      <c r="C385" s="340"/>
      <c r="D385" s="340"/>
      <c r="E385" s="340"/>
      <c r="F385" s="340"/>
      <c r="G385" s="340"/>
      <c r="H385" s="346"/>
      <c r="I385" s="361" t="s">
        <v>1</v>
      </c>
      <c r="J385" s="340"/>
      <c r="K385" s="340"/>
      <c r="L385" s="340"/>
      <c r="M385" s="340"/>
      <c r="N385" s="340"/>
      <c r="O385" s="340"/>
      <c r="P385" s="361" t="s">
        <v>2</v>
      </c>
      <c r="Q385" s="340"/>
      <c r="R385" s="340"/>
      <c r="S385" s="340"/>
      <c r="T385" s="340"/>
      <c r="U385" s="340"/>
      <c r="V385" s="340"/>
      <c r="W385" s="1" t="s">
        <v>9</v>
      </c>
      <c r="X385" s="2" t="s">
        <v>3</v>
      </c>
      <c r="Y385" s="11"/>
      <c r="Z385" s="11" t="s">
        <v>5</v>
      </c>
    </row>
    <row r="386" spans="1:26" x14ac:dyDescent="0.25">
      <c r="A386" s="109" t="s">
        <v>23</v>
      </c>
      <c r="B386" s="22" t="e">
        <f>$B$2</f>
        <v>#REF!</v>
      </c>
      <c r="C386" s="22" t="e">
        <f>$C$2</f>
        <v>#REF!</v>
      </c>
      <c r="D386" s="22" t="e">
        <f>$D$2</f>
        <v>#REF!</v>
      </c>
      <c r="E386" s="22" t="e">
        <f>$E$2</f>
        <v>#REF!</v>
      </c>
      <c r="F386" s="22" t="e">
        <f>$F$2</f>
        <v>#REF!</v>
      </c>
      <c r="G386" s="22">
        <f>$G375</f>
        <v>0</v>
      </c>
      <c r="H386" s="22" t="e">
        <f>$H$2</f>
        <v>#REF!</v>
      </c>
      <c r="I386" s="19"/>
      <c r="J386" s="19"/>
      <c r="K386" s="19"/>
      <c r="L386" s="19"/>
      <c r="M386" s="19"/>
      <c r="N386" s="19"/>
      <c r="O386" s="19"/>
      <c r="P386" s="13">
        <f>COUNTIF(I386:N386,3)</f>
        <v>0</v>
      </c>
      <c r="Q386" s="13">
        <f>COUNTIF(I386:N386,6)</f>
        <v>0</v>
      </c>
      <c r="R386" s="13">
        <f>COUNTIF(I386:N386,15)</f>
        <v>0</v>
      </c>
      <c r="S386" s="13">
        <f>COUNTIF(I386:N386,20)</f>
        <v>0</v>
      </c>
      <c r="T386" s="13">
        <f>COUNTIF(I386:N386,22)</f>
        <v>0</v>
      </c>
      <c r="U386" s="13">
        <f>COUNTIF(N386:O386,4)</f>
        <v>0</v>
      </c>
      <c r="V386" s="13">
        <f>COUNTIF(O386:P386,8)</f>
        <v>0</v>
      </c>
      <c r="W386" s="16">
        <f>SUMIF(P386:T386,1)</f>
        <v>0</v>
      </c>
      <c r="X386" s="16">
        <f>SUMIF(U386:V386,1)</f>
        <v>0</v>
      </c>
      <c r="Y386" s="11"/>
      <c r="Z386" s="11">
        <v>0</v>
      </c>
    </row>
    <row r="387" spans="1:26" x14ac:dyDescent="0.25">
      <c r="A387" s="109" t="s">
        <v>24</v>
      </c>
      <c r="B387" s="22" t="e">
        <f>$B$3</f>
        <v>#REF!</v>
      </c>
      <c r="C387" s="22" t="e">
        <f>$C$3</f>
        <v>#REF!</v>
      </c>
      <c r="D387" s="22" t="e">
        <f>$D376</f>
        <v>#REF!</v>
      </c>
      <c r="E387" s="22" t="e">
        <f>$E$3</f>
        <v>#REF!</v>
      </c>
      <c r="F387" s="22" t="e">
        <f>$F$3</f>
        <v>#REF!</v>
      </c>
      <c r="G387" s="22" t="e">
        <f>$G$3</f>
        <v>#REF!</v>
      </c>
      <c r="H387" s="22" t="e">
        <f>$H$3</f>
        <v>#REF!</v>
      </c>
      <c r="I387" s="13">
        <f>$I$386</f>
        <v>0</v>
      </c>
      <c r="J387" s="13">
        <f>$J$386</f>
        <v>0</v>
      </c>
      <c r="K387" s="13">
        <f>$K$386</f>
        <v>0</v>
      </c>
      <c r="L387" s="13">
        <f>$L$386</f>
        <v>0</v>
      </c>
      <c r="M387" s="13">
        <f>$M$386</f>
        <v>0</v>
      </c>
      <c r="N387" s="13">
        <f>$N$386</f>
        <v>0</v>
      </c>
      <c r="O387" s="13">
        <f>$O$386</f>
        <v>0</v>
      </c>
      <c r="P387" s="13">
        <f>COUNTIF(I387:N387,15)</f>
        <v>0</v>
      </c>
      <c r="Q387" s="13">
        <f>COUNTIF(I387:N387,17)</f>
        <v>0</v>
      </c>
      <c r="R387" s="13">
        <f>COUNTIF(I387:N387,27)</f>
        <v>0</v>
      </c>
      <c r="S387" s="13">
        <f>COUNTIF(I387:N387,33)</f>
        <v>0</v>
      </c>
      <c r="T387" s="13">
        <f>COUNTIF(I387:N387,50)</f>
        <v>0</v>
      </c>
      <c r="U387" s="13">
        <f>COUNTIF(N387:O387,1)</f>
        <v>0</v>
      </c>
      <c r="V387" s="13">
        <f>COUNTIF(O387:P387,2)</f>
        <v>0</v>
      </c>
      <c r="W387" s="16">
        <f t="shared" ref="W387:W393" si="418">SUMIF(P387:T387,1)</f>
        <v>0</v>
      </c>
      <c r="X387" s="16">
        <f t="shared" ref="X387:X393" si="419">SUMIF(U387:V387,1)</f>
        <v>0</v>
      </c>
      <c r="Y387" s="11"/>
      <c r="Z387" s="11">
        <v>0</v>
      </c>
    </row>
    <row r="388" spans="1:26" x14ac:dyDescent="0.25">
      <c r="A388" s="109" t="s">
        <v>25</v>
      </c>
      <c r="B388" s="22" t="e">
        <f>$B$4</f>
        <v>#REF!</v>
      </c>
      <c r="C388" s="22" t="e">
        <f>$C$4</f>
        <v>#REF!</v>
      </c>
      <c r="D388" s="22" t="e">
        <f>$D377</f>
        <v>#REF!</v>
      </c>
      <c r="E388" s="22" t="e">
        <f>$E$4</f>
        <v>#REF!</v>
      </c>
      <c r="F388" s="22" t="e">
        <f>$F$4</f>
        <v>#REF!</v>
      </c>
      <c r="G388" s="22" t="e">
        <f>$G$4</f>
        <v>#REF!</v>
      </c>
      <c r="H388" s="22" t="e">
        <f>$H$4</f>
        <v>#REF!</v>
      </c>
      <c r="I388" s="13">
        <f t="shared" ref="I388:I391" si="420">$I$386</f>
        <v>0</v>
      </c>
      <c r="J388" s="13">
        <f t="shared" ref="J388:J391" si="421">$J$386</f>
        <v>0</v>
      </c>
      <c r="K388" s="13">
        <f t="shared" ref="K388:K391" si="422">$K$386</f>
        <v>0</v>
      </c>
      <c r="L388" s="13">
        <f t="shared" ref="L388:L391" si="423">$L$386</f>
        <v>0</v>
      </c>
      <c r="M388" s="13">
        <f t="shared" ref="M388:M391" si="424">$M$386</f>
        <v>0</v>
      </c>
      <c r="N388" s="13">
        <f t="shared" ref="N388:N391" si="425">$N$386</f>
        <v>0</v>
      </c>
      <c r="O388" s="13">
        <f t="shared" ref="O388:O391" si="426">$O$386</f>
        <v>0</v>
      </c>
      <c r="P388" s="13">
        <f>COUNTIF(I388:N388,7)</f>
        <v>0</v>
      </c>
      <c r="Q388" s="13">
        <f t="shared" ref="Q388" si="427">COUNTIF(I388:N388,8)</f>
        <v>0</v>
      </c>
      <c r="R388" s="13">
        <f>COUNTIF(I388:N388,28)</f>
        <v>0</v>
      </c>
      <c r="S388" s="13">
        <f>COUNTIF(I388:N388,34)</f>
        <v>0</v>
      </c>
      <c r="T388" s="13">
        <f>COUNTIF(I388:N388,39)</f>
        <v>0</v>
      </c>
      <c r="U388" s="13">
        <f t="shared" ref="U388:U389" si="428">COUNTIF(N388:O388,4)</f>
        <v>0</v>
      </c>
      <c r="V388" s="13">
        <f>COUNTIF(O388:P388,10)</f>
        <v>0</v>
      </c>
      <c r="W388" s="16">
        <f t="shared" si="418"/>
        <v>0</v>
      </c>
      <c r="X388" s="16">
        <f t="shared" si="419"/>
        <v>0</v>
      </c>
      <c r="Y388" s="11"/>
      <c r="Z388" s="11">
        <v>0</v>
      </c>
    </row>
    <row r="389" spans="1:26" x14ac:dyDescent="0.25">
      <c r="A389" s="109" t="s">
        <v>26</v>
      </c>
      <c r="B389" s="22" t="e">
        <f>$B$5</f>
        <v>#REF!</v>
      </c>
      <c r="C389" s="22" t="e">
        <f>$C$5</f>
        <v>#REF!</v>
      </c>
      <c r="D389" s="22" t="e">
        <f>$D$5</f>
        <v>#REF!</v>
      </c>
      <c r="E389" s="22" t="e">
        <f>$E378</f>
        <v>#REF!</v>
      </c>
      <c r="F389" s="22" t="e">
        <f>$F$5</f>
        <v>#REF!</v>
      </c>
      <c r="G389" s="22" t="e">
        <f>$G$5</f>
        <v>#REF!</v>
      </c>
      <c r="H389" s="22" t="e">
        <f>$H$5</f>
        <v>#REF!</v>
      </c>
      <c r="I389" s="13">
        <f t="shared" si="420"/>
        <v>0</v>
      </c>
      <c r="J389" s="13">
        <f t="shared" si="421"/>
        <v>0</v>
      </c>
      <c r="K389" s="13">
        <f t="shared" si="422"/>
        <v>0</v>
      </c>
      <c r="L389" s="13">
        <f t="shared" si="423"/>
        <v>0</v>
      </c>
      <c r="M389" s="13">
        <f t="shared" si="424"/>
        <v>0</v>
      </c>
      <c r="N389" s="13">
        <f t="shared" si="425"/>
        <v>0</v>
      </c>
      <c r="O389" s="13">
        <f t="shared" si="426"/>
        <v>0</v>
      </c>
      <c r="P389" s="13">
        <f>COUNTIF(I389:N389,1)</f>
        <v>0</v>
      </c>
      <c r="Q389" s="13">
        <f>COUNTIF(I389:N389,6)</f>
        <v>0</v>
      </c>
      <c r="R389" s="13">
        <f>COUNTIF(I389:N389,19)</f>
        <v>0</v>
      </c>
      <c r="S389" s="13">
        <f>COUNTIF(I389:N389,38)</f>
        <v>0</v>
      </c>
      <c r="T389" s="13">
        <f>COUNTIF(I389:N389,40)</f>
        <v>0</v>
      </c>
      <c r="U389" s="13">
        <f t="shared" si="428"/>
        <v>0</v>
      </c>
      <c r="V389" s="13">
        <f>COUNTIF(O389:P389,5)</f>
        <v>0</v>
      </c>
      <c r="W389" s="16">
        <f t="shared" si="418"/>
        <v>0</v>
      </c>
      <c r="X389" s="16">
        <f t="shared" si="419"/>
        <v>0</v>
      </c>
      <c r="Y389" s="11"/>
      <c r="Z389" s="11">
        <v>0</v>
      </c>
    </row>
    <row r="390" spans="1:26" x14ac:dyDescent="0.25">
      <c r="A390" s="109" t="s">
        <v>27</v>
      </c>
      <c r="B390" s="22" t="e">
        <f>$B$6</f>
        <v>#REF!</v>
      </c>
      <c r="C390" s="22" t="e">
        <f>$C$6</f>
        <v>#REF!</v>
      </c>
      <c r="D390" s="22" t="e">
        <f>$D$6</f>
        <v>#REF!</v>
      </c>
      <c r="E390" s="22" t="e">
        <f>$E$6</f>
        <v>#REF!</v>
      </c>
      <c r="F390" s="22" t="e">
        <f>$F$6</f>
        <v>#REF!</v>
      </c>
      <c r="G390" s="22" t="e">
        <f>$G$6</f>
        <v>#REF!</v>
      </c>
      <c r="H390" s="22" t="e">
        <f>$H$6</f>
        <v>#REF!</v>
      </c>
      <c r="I390" s="13">
        <f t="shared" si="420"/>
        <v>0</v>
      </c>
      <c r="J390" s="13">
        <f t="shared" si="421"/>
        <v>0</v>
      </c>
      <c r="K390" s="13">
        <f t="shared" si="422"/>
        <v>0</v>
      </c>
      <c r="L390" s="13">
        <f t="shared" si="423"/>
        <v>0</v>
      </c>
      <c r="M390" s="13">
        <f t="shared" si="424"/>
        <v>0</v>
      </c>
      <c r="N390" s="13">
        <f t="shared" si="425"/>
        <v>0</v>
      </c>
      <c r="O390" s="13">
        <f t="shared" si="426"/>
        <v>0</v>
      </c>
      <c r="P390" s="13">
        <f>COUNTIF(I390:N390,10)</f>
        <v>0</v>
      </c>
      <c r="Q390" s="13">
        <f>COUNTIF(I390:N390,25)</f>
        <v>0</v>
      </c>
      <c r="R390" s="13">
        <f>COUNTIF(I390:N390,26)</f>
        <v>0</v>
      </c>
      <c r="S390" s="13">
        <f>COUNTIF(I390:N390,29)</f>
        <v>0</v>
      </c>
      <c r="T390" s="13">
        <f>COUNTIF(I390:N390,35)</f>
        <v>0</v>
      </c>
      <c r="U390" s="13">
        <f>COUNTIF(N390:O390,6)</f>
        <v>0</v>
      </c>
      <c r="V390" s="13">
        <f>COUNTIF(O390:P390,9)</f>
        <v>0</v>
      </c>
      <c r="W390" s="16">
        <f t="shared" si="418"/>
        <v>0</v>
      </c>
      <c r="X390" s="16">
        <f t="shared" si="419"/>
        <v>0</v>
      </c>
      <c r="Y390" s="11"/>
      <c r="Z390" s="11">
        <v>0</v>
      </c>
    </row>
    <row r="391" spans="1:26" x14ac:dyDescent="0.25">
      <c r="A391" s="109" t="s">
        <v>28</v>
      </c>
      <c r="B391" s="22" t="e">
        <f>$B$7</f>
        <v>#REF!</v>
      </c>
      <c r="C391" s="22" t="e">
        <f>$C$7</f>
        <v>#REF!</v>
      </c>
      <c r="D391" s="22" t="e">
        <f>$D380</f>
        <v>#REF!</v>
      </c>
      <c r="E391" s="22" t="e">
        <f>$E$7</f>
        <v>#REF!</v>
      </c>
      <c r="F391" s="22" t="e">
        <f>$F$7</f>
        <v>#REF!</v>
      </c>
      <c r="G391" s="22" t="e">
        <f>$G$7</f>
        <v>#REF!</v>
      </c>
      <c r="H391" s="22" t="e">
        <f>$H$7</f>
        <v>#REF!</v>
      </c>
      <c r="I391" s="13">
        <f t="shared" si="420"/>
        <v>0</v>
      </c>
      <c r="J391" s="13">
        <f t="shared" si="421"/>
        <v>0</v>
      </c>
      <c r="K391" s="13">
        <f t="shared" si="422"/>
        <v>0</v>
      </c>
      <c r="L391" s="13">
        <f t="shared" si="423"/>
        <v>0</v>
      </c>
      <c r="M391" s="13">
        <f t="shared" si="424"/>
        <v>0</v>
      </c>
      <c r="N391" s="13">
        <f t="shared" si="425"/>
        <v>0</v>
      </c>
      <c r="O391" s="13">
        <f t="shared" si="426"/>
        <v>0</v>
      </c>
      <c r="P391" s="13">
        <f>COUNTIF(I391:N391,8)</f>
        <v>0</v>
      </c>
      <c r="Q391" s="13">
        <f>COUNTIF(I391:N391,33)</f>
        <v>0</v>
      </c>
      <c r="R391" s="13">
        <f>COUNTIF(I391:N391,35)</f>
        <v>0</v>
      </c>
      <c r="S391" s="13">
        <f>COUNTIF(I391:N391,36)</f>
        <v>0</v>
      </c>
      <c r="T391" s="13">
        <f>COUNTIF(I391:N391,37)</f>
        <v>0</v>
      </c>
      <c r="U391" s="13">
        <f>COUNTIF(N391:O391,3)</f>
        <v>0</v>
      </c>
      <c r="V391" s="13">
        <f>COUNTIF(O391:P391,7)</f>
        <v>0</v>
      </c>
      <c r="W391" s="16">
        <f t="shared" si="418"/>
        <v>0</v>
      </c>
      <c r="X391" s="16">
        <f t="shared" si="419"/>
        <v>0</v>
      </c>
      <c r="Y391" s="11"/>
      <c r="Z391" s="11">
        <v>0</v>
      </c>
    </row>
    <row r="392" spans="1:26" x14ac:dyDescent="0.25">
      <c r="A392" s="109" t="s">
        <v>29</v>
      </c>
      <c r="B392" s="22" t="e">
        <f>$B$8</f>
        <v>#REF!</v>
      </c>
      <c r="C392" s="22" t="e">
        <f>$C$8</f>
        <v>#REF!</v>
      </c>
      <c r="D392" s="22" t="e">
        <f>$D$8</f>
        <v>#REF!</v>
      </c>
      <c r="E392" s="22" t="e">
        <f>$E$8</f>
        <v>#REF!</v>
      </c>
      <c r="F392" s="22" t="e">
        <f>$F$8</f>
        <v>#REF!</v>
      </c>
      <c r="G392" s="22" t="e">
        <f>$G$8</f>
        <v>#REF!</v>
      </c>
      <c r="H392" s="22" t="e">
        <f>$H$8</f>
        <v>#REF!</v>
      </c>
      <c r="I392" s="13">
        <v>0</v>
      </c>
      <c r="J392" s="13">
        <v>0</v>
      </c>
      <c r="K392" s="13">
        <v>0</v>
      </c>
      <c r="L392" s="13">
        <v>0</v>
      </c>
      <c r="M392" s="13">
        <v>0</v>
      </c>
      <c r="N392" s="13">
        <v>0</v>
      </c>
      <c r="O392" s="13">
        <v>0</v>
      </c>
      <c r="P392" s="13">
        <v>0</v>
      </c>
      <c r="Q392" s="13">
        <v>0</v>
      </c>
      <c r="R392" s="13">
        <v>0</v>
      </c>
      <c r="S392" s="13">
        <v>0</v>
      </c>
      <c r="T392" s="13">
        <v>0</v>
      </c>
      <c r="U392" s="13">
        <v>0</v>
      </c>
      <c r="V392" s="13">
        <v>0</v>
      </c>
      <c r="W392" s="16">
        <f t="shared" si="418"/>
        <v>0</v>
      </c>
      <c r="X392" s="16">
        <f t="shared" si="419"/>
        <v>0</v>
      </c>
      <c r="Y392" s="11"/>
      <c r="Z392" s="11">
        <v>0</v>
      </c>
    </row>
    <row r="393" spans="1:26" ht="15.75" thickBot="1" x14ac:dyDescent="0.3">
      <c r="A393" s="109" t="s">
        <v>30</v>
      </c>
      <c r="B393" s="22" t="e">
        <f>$B$9</f>
        <v>#REF!</v>
      </c>
      <c r="C393" s="22" t="e">
        <f>$C$9</f>
        <v>#REF!</v>
      </c>
      <c r="D393" s="22" t="e">
        <f>$D$9</f>
        <v>#REF!</v>
      </c>
      <c r="E393" s="22" t="e">
        <f>$E$9</f>
        <v>#REF!</v>
      </c>
      <c r="F393" s="22" t="e">
        <f>$F$9</f>
        <v>#REF!</v>
      </c>
      <c r="G393" s="22" t="e">
        <f>$G$9</f>
        <v>#REF!</v>
      </c>
      <c r="H393" s="22" t="e">
        <f>$H$9</f>
        <v>#REF!</v>
      </c>
      <c r="I393" s="13">
        <v>0</v>
      </c>
      <c r="J393" s="13">
        <v>0</v>
      </c>
      <c r="K393" s="13">
        <v>0</v>
      </c>
      <c r="L393" s="13">
        <v>0</v>
      </c>
      <c r="M393" s="13">
        <v>0</v>
      </c>
      <c r="N393" s="13">
        <v>0</v>
      </c>
      <c r="O393" s="13">
        <v>0</v>
      </c>
      <c r="P393" s="13">
        <v>0</v>
      </c>
      <c r="Q393" s="13">
        <v>0</v>
      </c>
      <c r="R393" s="13">
        <v>0</v>
      </c>
      <c r="S393" s="13">
        <v>0</v>
      </c>
      <c r="T393" s="13">
        <v>0</v>
      </c>
      <c r="U393" s="13">
        <v>0</v>
      </c>
      <c r="V393" s="13">
        <v>0</v>
      </c>
      <c r="W393" s="16">
        <f t="shared" si="418"/>
        <v>0</v>
      </c>
      <c r="X393" s="16">
        <f t="shared" si="419"/>
        <v>0</v>
      </c>
      <c r="Y393" s="11"/>
      <c r="Z393" s="11">
        <v>0</v>
      </c>
    </row>
    <row r="394" spans="1:26" ht="15.75" thickBot="1" x14ac:dyDescent="0.3">
      <c r="A394" s="82">
        <v>44470</v>
      </c>
      <c r="B394" s="361" t="s">
        <v>0</v>
      </c>
      <c r="C394" s="340"/>
      <c r="D394" s="340"/>
      <c r="E394" s="340"/>
      <c r="F394" s="340"/>
      <c r="G394" s="340"/>
      <c r="H394" s="346"/>
      <c r="I394" s="361" t="s">
        <v>1</v>
      </c>
      <c r="J394" s="340"/>
      <c r="K394" s="340"/>
      <c r="L394" s="340"/>
      <c r="M394" s="340"/>
      <c r="N394" s="340"/>
      <c r="O394" s="340"/>
      <c r="P394" s="361" t="s">
        <v>2</v>
      </c>
      <c r="Q394" s="340"/>
      <c r="R394" s="340"/>
      <c r="S394" s="340"/>
      <c r="T394" s="340"/>
      <c r="U394" s="340"/>
      <c r="V394" s="340"/>
      <c r="W394" s="1" t="s">
        <v>9</v>
      </c>
      <c r="X394" s="2" t="s">
        <v>3</v>
      </c>
      <c r="Y394" s="11"/>
      <c r="Z394" s="11" t="s">
        <v>5</v>
      </c>
    </row>
    <row r="395" spans="1:26" x14ac:dyDescent="0.25">
      <c r="A395" s="109" t="s">
        <v>23</v>
      </c>
      <c r="B395" s="22" t="e">
        <f>$B$2</f>
        <v>#REF!</v>
      </c>
      <c r="C395" s="22" t="e">
        <f>$C$2</f>
        <v>#REF!</v>
      </c>
      <c r="D395" s="22" t="e">
        <f>$D$2</f>
        <v>#REF!</v>
      </c>
      <c r="E395" s="22" t="e">
        <f>$E$2</f>
        <v>#REF!</v>
      </c>
      <c r="F395" s="22" t="e">
        <f>$F$2</f>
        <v>#REF!</v>
      </c>
      <c r="G395" s="22">
        <f>$G385</f>
        <v>0</v>
      </c>
      <c r="H395" s="22" t="e">
        <f>$H$2</f>
        <v>#REF!</v>
      </c>
      <c r="I395" s="19"/>
      <c r="J395" s="19"/>
      <c r="K395" s="19"/>
      <c r="L395" s="19"/>
      <c r="M395" s="19"/>
      <c r="N395" s="19"/>
      <c r="O395" s="19"/>
      <c r="P395" s="13">
        <f>COUNTIF(I395:N395,3)</f>
        <v>0</v>
      </c>
      <c r="Q395" s="13">
        <f>COUNTIF(I395:N395,6)</f>
        <v>0</v>
      </c>
      <c r="R395" s="13">
        <f>COUNTIF(I395:N395,15)</f>
        <v>0</v>
      </c>
      <c r="S395" s="13">
        <f>COUNTIF(I395:N395,20)</f>
        <v>0</v>
      </c>
      <c r="T395" s="13">
        <f>COUNTIF(I395:N395,22)</f>
        <v>0</v>
      </c>
      <c r="U395" s="13">
        <f>COUNTIF(N395:O395,4)</f>
        <v>0</v>
      </c>
      <c r="V395" s="13">
        <f>COUNTIF(O395:P395,8)</f>
        <v>0</v>
      </c>
      <c r="W395" s="16">
        <f>SUMIF(P395:T395,1)</f>
        <v>0</v>
      </c>
      <c r="X395" s="16">
        <f>SUMIF(U395:V395,1)</f>
        <v>0</v>
      </c>
      <c r="Y395" s="11"/>
      <c r="Z395" s="11">
        <v>0</v>
      </c>
    </row>
    <row r="396" spans="1:26" x14ac:dyDescent="0.25">
      <c r="A396" s="109" t="s">
        <v>24</v>
      </c>
      <c r="B396" s="22" t="e">
        <f>$B$3</f>
        <v>#REF!</v>
      </c>
      <c r="C396" s="22" t="e">
        <f>$C$3</f>
        <v>#REF!</v>
      </c>
      <c r="D396" s="22" t="e">
        <f>$D38</f>
        <v>#REF!</v>
      </c>
      <c r="E396" s="22" t="e">
        <f>$E$3</f>
        <v>#REF!</v>
      </c>
      <c r="F396" s="22" t="e">
        <f>$F$3</f>
        <v>#REF!</v>
      </c>
      <c r="G396" s="22" t="e">
        <f>$G$3</f>
        <v>#REF!</v>
      </c>
      <c r="H396" s="22" t="e">
        <f>$H$3</f>
        <v>#REF!</v>
      </c>
      <c r="I396" s="13">
        <f>$I$395</f>
        <v>0</v>
      </c>
      <c r="J396" s="13">
        <f>$J$395</f>
        <v>0</v>
      </c>
      <c r="K396" s="13">
        <f>$K$395</f>
        <v>0</v>
      </c>
      <c r="L396" s="13">
        <f>$L$395</f>
        <v>0</v>
      </c>
      <c r="M396" s="13">
        <f>$M$395</f>
        <v>0</v>
      </c>
      <c r="N396" s="13">
        <f>$N$395</f>
        <v>0</v>
      </c>
      <c r="O396" s="13">
        <f>$O$395</f>
        <v>0</v>
      </c>
      <c r="P396" s="13">
        <f>COUNTIF(I396:N396,15)</f>
        <v>0</v>
      </c>
      <c r="Q396" s="13">
        <f>COUNTIF(I396:N396,17)</f>
        <v>0</v>
      </c>
      <c r="R396" s="13">
        <f>COUNTIF(I396:N396,27)</f>
        <v>0</v>
      </c>
      <c r="S396" s="13">
        <f>COUNTIF(I396:N396,33)</f>
        <v>0</v>
      </c>
      <c r="T396" s="13">
        <f>COUNTIF(I396:N396,50)</f>
        <v>0</v>
      </c>
      <c r="U396" s="13">
        <f>COUNTIF(N396:O396,1)</f>
        <v>0</v>
      </c>
      <c r="V396" s="13">
        <f>COUNTIF(O396:P396,2)</f>
        <v>0</v>
      </c>
      <c r="W396" s="16">
        <f t="shared" ref="W396:W402" si="429">SUMIF(P396:T396,1)</f>
        <v>0</v>
      </c>
      <c r="X396" s="16">
        <f t="shared" ref="X396:X402" si="430">SUMIF(U396:V396,1)</f>
        <v>0</v>
      </c>
      <c r="Y396" s="11"/>
      <c r="Z396" s="11">
        <v>0</v>
      </c>
    </row>
    <row r="397" spans="1:26" x14ac:dyDescent="0.25">
      <c r="A397" s="109" t="s">
        <v>25</v>
      </c>
      <c r="B397" s="22" t="e">
        <f>$B$4</f>
        <v>#REF!</v>
      </c>
      <c r="C397" s="22" t="e">
        <f>$C$4</f>
        <v>#REF!</v>
      </c>
      <c r="D397" s="22" t="e">
        <f>$C$38</f>
        <v>#REF!</v>
      </c>
      <c r="E397" s="22" t="e">
        <f>$E$4</f>
        <v>#REF!</v>
      </c>
      <c r="F397" s="22" t="e">
        <f>$F$4</f>
        <v>#REF!</v>
      </c>
      <c r="G397" s="22" t="e">
        <f>$G$4</f>
        <v>#REF!</v>
      </c>
      <c r="H397" s="22" t="e">
        <f>$H$4</f>
        <v>#REF!</v>
      </c>
      <c r="I397" s="13">
        <f t="shared" ref="I397:I400" si="431">$I$395</f>
        <v>0</v>
      </c>
      <c r="J397" s="13">
        <f t="shared" ref="J397:J400" si="432">$J$395</f>
        <v>0</v>
      </c>
      <c r="K397" s="13">
        <f t="shared" ref="K397:K400" si="433">$K$395</f>
        <v>0</v>
      </c>
      <c r="L397" s="13">
        <f t="shared" ref="L397:L400" si="434">$L$395</f>
        <v>0</v>
      </c>
      <c r="M397" s="13">
        <f t="shared" ref="M397:M400" si="435">$M$395</f>
        <v>0</v>
      </c>
      <c r="N397" s="13">
        <f t="shared" ref="N397:N400" si="436">$N$395</f>
        <v>0</v>
      </c>
      <c r="O397" s="13">
        <f t="shared" ref="O397:O400" si="437">$O$395</f>
        <v>0</v>
      </c>
      <c r="P397" s="13">
        <f>COUNTIF(I397:N397,7)</f>
        <v>0</v>
      </c>
      <c r="Q397" s="13">
        <f t="shared" ref="Q397" si="438">COUNTIF(I397:N397,8)</f>
        <v>0</v>
      </c>
      <c r="R397" s="13">
        <f>COUNTIF(I397:N397,28)</f>
        <v>0</v>
      </c>
      <c r="S397" s="13">
        <f>COUNTIF(I397:N397,34)</f>
        <v>0</v>
      </c>
      <c r="T397" s="13">
        <f>COUNTIF(I397:N397,39)</f>
        <v>0</v>
      </c>
      <c r="U397" s="13">
        <f t="shared" ref="U397:U398" si="439">COUNTIF(N397:O397,4)</f>
        <v>0</v>
      </c>
      <c r="V397" s="13">
        <f>COUNTIF(O397:P397,10)</f>
        <v>0</v>
      </c>
      <c r="W397" s="16">
        <f t="shared" si="429"/>
        <v>0</v>
      </c>
      <c r="X397" s="16">
        <f t="shared" si="430"/>
        <v>0</v>
      </c>
      <c r="Y397" s="11"/>
      <c r="Z397" s="11">
        <v>0</v>
      </c>
    </row>
    <row r="398" spans="1:26" x14ac:dyDescent="0.25">
      <c r="A398" s="109" t="s">
        <v>26</v>
      </c>
      <c r="B398" s="22" t="e">
        <f>$B$5</f>
        <v>#REF!</v>
      </c>
      <c r="C398" s="22" t="e">
        <f>$C$5</f>
        <v>#REF!</v>
      </c>
      <c r="D398" s="22" t="e">
        <f>$D$5</f>
        <v>#REF!</v>
      </c>
      <c r="E398" s="22" t="e">
        <f>$E388</f>
        <v>#REF!</v>
      </c>
      <c r="F398" s="22" t="e">
        <f>$F$5</f>
        <v>#REF!</v>
      </c>
      <c r="G398" s="22" t="e">
        <f>$G$5</f>
        <v>#REF!</v>
      </c>
      <c r="H398" s="22" t="e">
        <f>$H$5</f>
        <v>#REF!</v>
      </c>
      <c r="I398" s="13">
        <f t="shared" si="431"/>
        <v>0</v>
      </c>
      <c r="J398" s="13">
        <f t="shared" si="432"/>
        <v>0</v>
      </c>
      <c r="K398" s="13">
        <f t="shared" si="433"/>
        <v>0</v>
      </c>
      <c r="L398" s="13">
        <f t="shared" si="434"/>
        <v>0</v>
      </c>
      <c r="M398" s="13">
        <f t="shared" si="435"/>
        <v>0</v>
      </c>
      <c r="N398" s="13">
        <f t="shared" si="436"/>
        <v>0</v>
      </c>
      <c r="O398" s="13">
        <f t="shared" si="437"/>
        <v>0</v>
      </c>
      <c r="P398" s="13">
        <f>COUNTIF(I398:N398,1)</f>
        <v>0</v>
      </c>
      <c r="Q398" s="13">
        <f>COUNTIF(I398:N398,6)</f>
        <v>0</v>
      </c>
      <c r="R398" s="13">
        <f>COUNTIF(I398:N398,19)</f>
        <v>0</v>
      </c>
      <c r="S398" s="13">
        <f>COUNTIF(I398:N398,38)</f>
        <v>0</v>
      </c>
      <c r="T398" s="13">
        <f>COUNTIF(I398:N398,40)</f>
        <v>0</v>
      </c>
      <c r="U398" s="13">
        <f t="shared" si="439"/>
        <v>0</v>
      </c>
      <c r="V398" s="13">
        <f>COUNTIF(O398:P398,5)</f>
        <v>0</v>
      </c>
      <c r="W398" s="16">
        <f t="shared" si="429"/>
        <v>0</v>
      </c>
      <c r="X398" s="16">
        <f t="shared" si="430"/>
        <v>0</v>
      </c>
      <c r="Y398" s="11"/>
      <c r="Z398" s="11">
        <v>0</v>
      </c>
    </row>
    <row r="399" spans="1:26" x14ac:dyDescent="0.25">
      <c r="A399" s="109" t="s">
        <v>27</v>
      </c>
      <c r="B399" s="22" t="e">
        <f>$B$6</f>
        <v>#REF!</v>
      </c>
      <c r="C399" s="22" t="e">
        <f>$C$6</f>
        <v>#REF!</v>
      </c>
      <c r="D399" s="22" t="e">
        <f>$D$6</f>
        <v>#REF!</v>
      </c>
      <c r="E399" s="22" t="e">
        <f>$E$6</f>
        <v>#REF!</v>
      </c>
      <c r="F399" s="22" t="e">
        <f>$F$6</f>
        <v>#REF!</v>
      </c>
      <c r="G399" s="22" t="e">
        <f>$G$6</f>
        <v>#REF!</v>
      </c>
      <c r="H399" s="22" t="e">
        <f>$H$6</f>
        <v>#REF!</v>
      </c>
      <c r="I399" s="13">
        <f t="shared" si="431"/>
        <v>0</v>
      </c>
      <c r="J399" s="13">
        <f t="shared" si="432"/>
        <v>0</v>
      </c>
      <c r="K399" s="13">
        <f t="shared" si="433"/>
        <v>0</v>
      </c>
      <c r="L399" s="13">
        <f t="shared" si="434"/>
        <v>0</v>
      </c>
      <c r="M399" s="13">
        <f t="shared" si="435"/>
        <v>0</v>
      </c>
      <c r="N399" s="13">
        <f t="shared" si="436"/>
        <v>0</v>
      </c>
      <c r="O399" s="13">
        <f t="shared" si="437"/>
        <v>0</v>
      </c>
      <c r="P399" s="13">
        <f>COUNTIF(I399:N399,10)</f>
        <v>0</v>
      </c>
      <c r="Q399" s="13">
        <f>COUNTIF(I399:N399,25)</f>
        <v>0</v>
      </c>
      <c r="R399" s="13">
        <f>COUNTIF(I399:N399,26)</f>
        <v>0</v>
      </c>
      <c r="S399" s="13">
        <f>COUNTIF(I399:N399,29)</f>
        <v>0</v>
      </c>
      <c r="T399" s="13">
        <f>COUNTIF(I399:N399,35)</f>
        <v>0</v>
      </c>
      <c r="U399" s="13">
        <f>COUNTIF(N399:O399,6)</f>
        <v>0</v>
      </c>
      <c r="V399" s="13">
        <f>COUNTIF(O399:P399,9)</f>
        <v>0</v>
      </c>
      <c r="W399" s="16">
        <f t="shared" si="429"/>
        <v>0</v>
      </c>
      <c r="X399" s="16">
        <f t="shared" si="430"/>
        <v>0</v>
      </c>
      <c r="Y399" s="11"/>
      <c r="Z399" s="11">
        <v>0</v>
      </c>
    </row>
    <row r="400" spans="1:26" x14ac:dyDescent="0.25">
      <c r="A400" s="109" t="s">
        <v>28</v>
      </c>
      <c r="B400" s="22" t="e">
        <f>$B$7</f>
        <v>#REF!</v>
      </c>
      <c r="C400" s="22" t="e">
        <f>$C$7</f>
        <v>#REF!</v>
      </c>
      <c r="D400" s="22" t="e">
        <f>$D390</f>
        <v>#REF!</v>
      </c>
      <c r="E400" s="22" t="e">
        <f>$E$7</f>
        <v>#REF!</v>
      </c>
      <c r="F400" s="22" t="e">
        <f>$F$7</f>
        <v>#REF!</v>
      </c>
      <c r="G400" s="22" t="e">
        <f>$G$7</f>
        <v>#REF!</v>
      </c>
      <c r="H400" s="22" t="e">
        <f>$H$7</f>
        <v>#REF!</v>
      </c>
      <c r="I400" s="13">
        <f t="shared" si="431"/>
        <v>0</v>
      </c>
      <c r="J400" s="13">
        <f t="shared" si="432"/>
        <v>0</v>
      </c>
      <c r="K400" s="13">
        <f t="shared" si="433"/>
        <v>0</v>
      </c>
      <c r="L400" s="13">
        <f t="shared" si="434"/>
        <v>0</v>
      </c>
      <c r="M400" s="13">
        <f t="shared" si="435"/>
        <v>0</v>
      </c>
      <c r="N400" s="13">
        <f t="shared" si="436"/>
        <v>0</v>
      </c>
      <c r="O400" s="13">
        <f t="shared" si="437"/>
        <v>0</v>
      </c>
      <c r="P400" s="13">
        <f>COUNTIF(I400:N400,8)</f>
        <v>0</v>
      </c>
      <c r="Q400" s="13">
        <f>COUNTIF(I400:N400,33)</f>
        <v>0</v>
      </c>
      <c r="R400" s="13">
        <f>COUNTIF(I400:N400,35)</f>
        <v>0</v>
      </c>
      <c r="S400" s="13">
        <f>COUNTIF(I400:N400,36)</f>
        <v>0</v>
      </c>
      <c r="T400" s="13">
        <f>COUNTIF(I400:N400,37)</f>
        <v>0</v>
      </c>
      <c r="U400" s="13">
        <f>COUNTIF(N400:O400,3)</f>
        <v>0</v>
      </c>
      <c r="V400" s="13">
        <f>COUNTIF(O400:P400,7)</f>
        <v>0</v>
      </c>
      <c r="W400" s="16">
        <f t="shared" si="429"/>
        <v>0</v>
      </c>
      <c r="X400" s="16">
        <f t="shared" si="430"/>
        <v>0</v>
      </c>
      <c r="Y400" s="11"/>
      <c r="Z400" s="11">
        <v>0</v>
      </c>
    </row>
    <row r="401" spans="1:26" x14ac:dyDescent="0.25">
      <c r="A401" s="109" t="s">
        <v>29</v>
      </c>
      <c r="B401" s="22" t="e">
        <f>$B$8</f>
        <v>#REF!</v>
      </c>
      <c r="C401" s="22" t="e">
        <f>$C$8</f>
        <v>#REF!</v>
      </c>
      <c r="D401" s="22" t="e">
        <f>$D$8</f>
        <v>#REF!</v>
      </c>
      <c r="E401" s="22" t="e">
        <f>$E$8</f>
        <v>#REF!</v>
      </c>
      <c r="F401" s="22" t="e">
        <f>$F$8</f>
        <v>#REF!</v>
      </c>
      <c r="G401" s="22" t="e">
        <f>$G$8</f>
        <v>#REF!</v>
      </c>
      <c r="H401" s="22" t="e">
        <f>$H$8</f>
        <v>#REF!</v>
      </c>
      <c r="I401" s="13">
        <v>0</v>
      </c>
      <c r="J401" s="13">
        <v>0</v>
      </c>
      <c r="K401" s="13">
        <v>0</v>
      </c>
      <c r="L401" s="13">
        <v>0</v>
      </c>
      <c r="M401" s="13">
        <v>0</v>
      </c>
      <c r="N401" s="13">
        <v>0</v>
      </c>
      <c r="O401" s="13">
        <v>0</v>
      </c>
      <c r="P401" s="13">
        <v>0</v>
      </c>
      <c r="Q401" s="13">
        <v>0</v>
      </c>
      <c r="R401" s="13">
        <v>0</v>
      </c>
      <c r="S401" s="13">
        <v>0</v>
      </c>
      <c r="T401" s="13">
        <v>0</v>
      </c>
      <c r="U401" s="13">
        <v>0</v>
      </c>
      <c r="V401" s="13">
        <v>0</v>
      </c>
      <c r="W401" s="16">
        <f t="shared" si="429"/>
        <v>0</v>
      </c>
      <c r="X401" s="16">
        <f t="shared" si="430"/>
        <v>0</v>
      </c>
      <c r="Y401" s="11"/>
      <c r="Z401" s="11">
        <v>0</v>
      </c>
    </row>
    <row r="402" spans="1:26" ht="15.75" thickBot="1" x14ac:dyDescent="0.3">
      <c r="A402" s="109" t="s">
        <v>30</v>
      </c>
      <c r="B402" s="22" t="e">
        <f>$B$9</f>
        <v>#REF!</v>
      </c>
      <c r="C402" s="22" t="e">
        <f>$C$9</f>
        <v>#REF!</v>
      </c>
      <c r="D402" s="22" t="e">
        <f>$D$9</f>
        <v>#REF!</v>
      </c>
      <c r="E402" s="22" t="e">
        <f>$E$9</f>
        <v>#REF!</v>
      </c>
      <c r="F402" s="22" t="e">
        <f>$F$9</f>
        <v>#REF!</v>
      </c>
      <c r="G402" s="22" t="e">
        <f>$G$9</f>
        <v>#REF!</v>
      </c>
      <c r="H402" s="22" t="e">
        <f>$H$9</f>
        <v>#REF!</v>
      </c>
      <c r="I402" s="13">
        <v>0</v>
      </c>
      <c r="J402" s="13">
        <v>0</v>
      </c>
      <c r="K402" s="13">
        <v>0</v>
      </c>
      <c r="L402" s="13">
        <v>0</v>
      </c>
      <c r="M402" s="13">
        <v>0</v>
      </c>
      <c r="N402" s="13">
        <v>0</v>
      </c>
      <c r="O402" s="13">
        <v>0</v>
      </c>
      <c r="P402" s="13">
        <v>0</v>
      </c>
      <c r="Q402" s="13">
        <v>0</v>
      </c>
      <c r="R402" s="13">
        <v>0</v>
      </c>
      <c r="S402" s="13">
        <v>0</v>
      </c>
      <c r="T402" s="13">
        <v>0</v>
      </c>
      <c r="U402" s="13">
        <v>0</v>
      </c>
      <c r="V402" s="13">
        <v>0</v>
      </c>
      <c r="W402" s="16">
        <f t="shared" si="429"/>
        <v>0</v>
      </c>
      <c r="X402" s="16">
        <f t="shared" si="430"/>
        <v>0</v>
      </c>
      <c r="Y402" s="11"/>
      <c r="Z402" s="11"/>
    </row>
    <row r="403" spans="1:26" ht="15.75" thickBot="1" x14ac:dyDescent="0.3">
      <c r="A403" s="82">
        <v>44477</v>
      </c>
      <c r="B403" s="361" t="s">
        <v>0</v>
      </c>
      <c r="C403" s="340"/>
      <c r="D403" s="340"/>
      <c r="E403" s="340"/>
      <c r="F403" s="340"/>
      <c r="G403" s="340"/>
      <c r="H403" s="346"/>
      <c r="I403" s="361" t="s">
        <v>1</v>
      </c>
      <c r="J403" s="340"/>
      <c r="K403" s="340"/>
      <c r="L403" s="340"/>
      <c r="M403" s="340"/>
      <c r="N403" s="340"/>
      <c r="O403" s="340"/>
      <c r="P403" s="361" t="s">
        <v>2</v>
      </c>
      <c r="Q403" s="340"/>
      <c r="R403" s="340"/>
      <c r="S403" s="340"/>
      <c r="T403" s="340"/>
      <c r="U403" s="340"/>
      <c r="V403" s="340"/>
      <c r="W403" s="1" t="s">
        <v>9</v>
      </c>
      <c r="X403" s="2" t="s">
        <v>3</v>
      </c>
      <c r="Y403" s="11"/>
      <c r="Z403" s="11" t="s">
        <v>5</v>
      </c>
    </row>
    <row r="404" spans="1:26" x14ac:dyDescent="0.25">
      <c r="A404" s="109" t="s">
        <v>23</v>
      </c>
      <c r="B404" s="22" t="e">
        <f>$B$2</f>
        <v>#REF!</v>
      </c>
      <c r="C404" s="22" t="e">
        <f>$C$2</f>
        <v>#REF!</v>
      </c>
      <c r="D404" s="22" t="e">
        <f>$D$2</f>
        <v>#REF!</v>
      </c>
      <c r="E404" s="22" t="e">
        <f>$E$2</f>
        <v>#REF!</v>
      </c>
      <c r="F404" s="22" t="e">
        <f>$F$2</f>
        <v>#REF!</v>
      </c>
      <c r="G404" s="22">
        <f>$G394</f>
        <v>0</v>
      </c>
      <c r="H404" s="22" t="e">
        <f>$H$2</f>
        <v>#REF!</v>
      </c>
      <c r="I404" s="19"/>
      <c r="J404" s="19"/>
      <c r="K404" s="19"/>
      <c r="L404" s="19"/>
      <c r="M404" s="19"/>
      <c r="N404" s="19"/>
      <c r="O404" s="19"/>
      <c r="P404" s="13">
        <f>COUNTIF(I404:N404,3)</f>
        <v>0</v>
      </c>
      <c r="Q404" s="13">
        <f>COUNTIF(I404:N404,6)</f>
        <v>0</v>
      </c>
      <c r="R404" s="13">
        <f>COUNTIF(I404:N404,15)</f>
        <v>0</v>
      </c>
      <c r="S404" s="13">
        <f>COUNTIF(I404:N404,20)</f>
        <v>0</v>
      </c>
      <c r="T404" s="13">
        <f>COUNTIF(I404:N404,22)</f>
        <v>0</v>
      </c>
      <c r="U404" s="13">
        <f>COUNTIF(N404:O404,4)</f>
        <v>0</v>
      </c>
      <c r="V404" s="13">
        <f>COUNTIF(O404:P404,8)</f>
        <v>0</v>
      </c>
      <c r="W404" s="16">
        <f>SUMIF(P404:T404,1)</f>
        <v>0</v>
      </c>
      <c r="X404" s="16">
        <f>SUMIF(U404:V404,1)</f>
        <v>0</v>
      </c>
      <c r="Y404" s="11"/>
      <c r="Z404" s="11"/>
    </row>
    <row r="405" spans="1:26" x14ac:dyDescent="0.25">
      <c r="A405" s="109" t="s">
        <v>24</v>
      </c>
      <c r="B405" s="22" t="e">
        <f>$B$3</f>
        <v>#REF!</v>
      </c>
      <c r="C405" s="22" t="e">
        <f>$C$3</f>
        <v>#REF!</v>
      </c>
      <c r="D405" s="22" t="e">
        <f>$D395</f>
        <v>#REF!</v>
      </c>
      <c r="E405" s="22" t="e">
        <f>$E$3</f>
        <v>#REF!</v>
      </c>
      <c r="F405" s="22" t="e">
        <f>$F$3</f>
        <v>#REF!</v>
      </c>
      <c r="G405" s="22" t="e">
        <f>$G$3</f>
        <v>#REF!</v>
      </c>
      <c r="H405" s="22" t="e">
        <f>$H$3</f>
        <v>#REF!</v>
      </c>
      <c r="I405" s="13">
        <f>$I$404</f>
        <v>0</v>
      </c>
      <c r="J405" s="13">
        <f>$J$404</f>
        <v>0</v>
      </c>
      <c r="K405" s="13">
        <f>$K$404</f>
        <v>0</v>
      </c>
      <c r="L405" s="13">
        <f>$L$404</f>
        <v>0</v>
      </c>
      <c r="M405" s="13">
        <f>$M$404</f>
        <v>0</v>
      </c>
      <c r="N405" s="13">
        <f>$N$404</f>
        <v>0</v>
      </c>
      <c r="O405" s="13">
        <f>$O$404</f>
        <v>0</v>
      </c>
      <c r="P405" s="13">
        <f>COUNTIF(I405:N405,15)</f>
        <v>0</v>
      </c>
      <c r="Q405" s="13">
        <f>COUNTIF(I405:N405,17)</f>
        <v>0</v>
      </c>
      <c r="R405" s="13">
        <f>COUNTIF(I405:N405,27)</f>
        <v>0</v>
      </c>
      <c r="S405" s="13">
        <f>COUNTIF(I405:N405,33)</f>
        <v>0</v>
      </c>
      <c r="T405" s="13">
        <f>COUNTIF(I405:N405,50)</f>
        <v>0</v>
      </c>
      <c r="U405" s="13">
        <f>COUNTIF(N405:O405,1)</f>
        <v>0</v>
      </c>
      <c r="V405" s="13">
        <f>COUNTIF(O405:P405,2)</f>
        <v>0</v>
      </c>
      <c r="W405" s="16">
        <f t="shared" ref="W405:W411" si="440">SUMIF(P405:T405,1)</f>
        <v>0</v>
      </c>
      <c r="X405" s="16">
        <f t="shared" ref="X405:X411" si="441">SUMIF(U405:V405,1)</f>
        <v>0</v>
      </c>
      <c r="Y405" s="11"/>
      <c r="Z405" s="11">
        <v>0</v>
      </c>
    </row>
    <row r="406" spans="1:26" x14ac:dyDescent="0.25">
      <c r="A406" s="109" t="s">
        <v>25</v>
      </c>
      <c r="B406" s="22" t="e">
        <f>$B$4</f>
        <v>#REF!</v>
      </c>
      <c r="C406" s="22" t="e">
        <f>$C$4</f>
        <v>#REF!</v>
      </c>
      <c r="D406" s="22" t="e">
        <f>$D396</f>
        <v>#REF!</v>
      </c>
      <c r="E406" s="22" t="e">
        <f>$E$4</f>
        <v>#REF!</v>
      </c>
      <c r="F406" s="22" t="e">
        <f>$F$4</f>
        <v>#REF!</v>
      </c>
      <c r="G406" s="22" t="e">
        <f>$G$4</f>
        <v>#REF!</v>
      </c>
      <c r="H406" s="22" t="e">
        <f>$H$4</f>
        <v>#REF!</v>
      </c>
      <c r="I406" s="13">
        <f t="shared" ref="I406:I409" si="442">$I$404</f>
        <v>0</v>
      </c>
      <c r="J406" s="13">
        <f t="shared" ref="J406:J409" si="443">$J$404</f>
        <v>0</v>
      </c>
      <c r="K406" s="13">
        <f t="shared" ref="K406:K409" si="444">$K$404</f>
        <v>0</v>
      </c>
      <c r="L406" s="13">
        <f t="shared" ref="L406:L409" si="445">$L$404</f>
        <v>0</v>
      </c>
      <c r="M406" s="13">
        <f t="shared" ref="M406:M409" si="446">$M$404</f>
        <v>0</v>
      </c>
      <c r="N406" s="13">
        <f t="shared" ref="N406:N409" si="447">$N$404</f>
        <v>0</v>
      </c>
      <c r="O406" s="13">
        <f t="shared" ref="O406:O409" si="448">$O$404</f>
        <v>0</v>
      </c>
      <c r="P406" s="13">
        <f>COUNTIF(I406:N406,7)</f>
        <v>0</v>
      </c>
      <c r="Q406" s="13">
        <f t="shared" ref="Q406" si="449">COUNTIF(I406:N406,8)</f>
        <v>0</v>
      </c>
      <c r="R406" s="13">
        <f>COUNTIF(I406:N406,28)</f>
        <v>0</v>
      </c>
      <c r="S406" s="13">
        <f>COUNTIF(I406:N406,34)</f>
        <v>0</v>
      </c>
      <c r="T406" s="13">
        <f>COUNTIF(I406:N406,39)</f>
        <v>0</v>
      </c>
      <c r="U406" s="13">
        <f t="shared" ref="U406:U407" si="450">COUNTIF(N406:O406,4)</f>
        <v>0</v>
      </c>
      <c r="V406" s="13">
        <f>COUNTIF(O406:P406,10)</f>
        <v>0</v>
      </c>
      <c r="W406" s="16">
        <f t="shared" si="440"/>
        <v>0</v>
      </c>
      <c r="X406" s="16">
        <f t="shared" si="441"/>
        <v>0</v>
      </c>
      <c r="Y406" s="11"/>
      <c r="Z406" s="11">
        <v>0</v>
      </c>
    </row>
    <row r="407" spans="1:26" x14ac:dyDescent="0.25">
      <c r="A407" s="109" t="s">
        <v>26</v>
      </c>
      <c r="B407" s="22" t="e">
        <f>$B$5</f>
        <v>#REF!</v>
      </c>
      <c r="C407" s="22" t="e">
        <f>$C$5</f>
        <v>#REF!</v>
      </c>
      <c r="D407" s="22" t="e">
        <f>$D$5</f>
        <v>#REF!</v>
      </c>
      <c r="E407" s="22" t="e">
        <f>$E397</f>
        <v>#REF!</v>
      </c>
      <c r="F407" s="22" t="e">
        <f>$F$5</f>
        <v>#REF!</v>
      </c>
      <c r="G407" s="22" t="e">
        <f>$G$5</f>
        <v>#REF!</v>
      </c>
      <c r="H407" s="22" t="e">
        <f>$H$5</f>
        <v>#REF!</v>
      </c>
      <c r="I407" s="13">
        <f t="shared" si="442"/>
        <v>0</v>
      </c>
      <c r="J407" s="13">
        <f t="shared" si="443"/>
        <v>0</v>
      </c>
      <c r="K407" s="13">
        <f t="shared" si="444"/>
        <v>0</v>
      </c>
      <c r="L407" s="13">
        <f t="shared" si="445"/>
        <v>0</v>
      </c>
      <c r="M407" s="13">
        <f t="shared" si="446"/>
        <v>0</v>
      </c>
      <c r="N407" s="13">
        <f t="shared" si="447"/>
        <v>0</v>
      </c>
      <c r="O407" s="13">
        <f t="shared" si="448"/>
        <v>0</v>
      </c>
      <c r="P407" s="13">
        <f>COUNTIF(I407:N407,1)</f>
        <v>0</v>
      </c>
      <c r="Q407" s="13">
        <f>COUNTIF(I407:N407,6)</f>
        <v>0</v>
      </c>
      <c r="R407" s="13">
        <f>COUNTIF(I407:N407,19)</f>
        <v>0</v>
      </c>
      <c r="S407" s="13">
        <f>COUNTIF(I407:N407,38)</f>
        <v>0</v>
      </c>
      <c r="T407" s="13">
        <f>COUNTIF(I407:N407,40)</f>
        <v>0</v>
      </c>
      <c r="U407" s="13">
        <f t="shared" si="450"/>
        <v>0</v>
      </c>
      <c r="V407" s="13">
        <f>COUNTIF(O407:P407,5)</f>
        <v>0</v>
      </c>
      <c r="W407" s="16">
        <f t="shared" si="440"/>
        <v>0</v>
      </c>
      <c r="X407" s="16">
        <f t="shared" si="441"/>
        <v>0</v>
      </c>
      <c r="Y407" s="11"/>
      <c r="Z407" s="11">
        <v>0</v>
      </c>
    </row>
    <row r="408" spans="1:26" x14ac:dyDescent="0.25">
      <c r="A408" s="109" t="s">
        <v>27</v>
      </c>
      <c r="B408" s="22" t="e">
        <f>$B$6</f>
        <v>#REF!</v>
      </c>
      <c r="C408" s="22" t="e">
        <f>$C$6</f>
        <v>#REF!</v>
      </c>
      <c r="D408" s="22" t="e">
        <f>$D$6</f>
        <v>#REF!</v>
      </c>
      <c r="E408" s="22" t="e">
        <f>$E$6</f>
        <v>#REF!</v>
      </c>
      <c r="F408" s="22" t="e">
        <f>$F$6</f>
        <v>#REF!</v>
      </c>
      <c r="G408" s="22" t="e">
        <f>$G$6</f>
        <v>#REF!</v>
      </c>
      <c r="H408" s="22" t="e">
        <f>$H$6</f>
        <v>#REF!</v>
      </c>
      <c r="I408" s="13">
        <f t="shared" si="442"/>
        <v>0</v>
      </c>
      <c r="J408" s="13">
        <f t="shared" si="443"/>
        <v>0</v>
      </c>
      <c r="K408" s="13">
        <f t="shared" si="444"/>
        <v>0</v>
      </c>
      <c r="L408" s="13">
        <f t="shared" si="445"/>
        <v>0</v>
      </c>
      <c r="M408" s="13">
        <f t="shared" si="446"/>
        <v>0</v>
      </c>
      <c r="N408" s="13">
        <f t="shared" si="447"/>
        <v>0</v>
      </c>
      <c r="O408" s="13">
        <f t="shared" si="448"/>
        <v>0</v>
      </c>
      <c r="P408" s="13">
        <f>COUNTIF(I408:N408,10)</f>
        <v>0</v>
      </c>
      <c r="Q408" s="13">
        <f>COUNTIF(I408:N408,25)</f>
        <v>0</v>
      </c>
      <c r="R408" s="13">
        <f>COUNTIF(I408:N408,26)</f>
        <v>0</v>
      </c>
      <c r="S408" s="13">
        <f>COUNTIF(I408:N408,29)</f>
        <v>0</v>
      </c>
      <c r="T408" s="13">
        <f>COUNTIF(I408:N408,35)</f>
        <v>0</v>
      </c>
      <c r="U408" s="13">
        <f>COUNTIF(N408:O408,6)</f>
        <v>0</v>
      </c>
      <c r="V408" s="13">
        <f>COUNTIF(O408:P408,9)</f>
        <v>0</v>
      </c>
      <c r="W408" s="16">
        <f t="shared" si="440"/>
        <v>0</v>
      </c>
      <c r="X408" s="16">
        <f t="shared" si="441"/>
        <v>0</v>
      </c>
      <c r="Y408" s="11"/>
      <c r="Z408" s="11">
        <v>0</v>
      </c>
    </row>
    <row r="409" spans="1:26" x14ac:dyDescent="0.25">
      <c r="A409" s="109" t="s">
        <v>28</v>
      </c>
      <c r="B409" s="22" t="e">
        <f>$B$7</f>
        <v>#REF!</v>
      </c>
      <c r="C409" s="22" t="e">
        <f>$C$7</f>
        <v>#REF!</v>
      </c>
      <c r="D409" s="22" t="e">
        <f>$D399</f>
        <v>#REF!</v>
      </c>
      <c r="E409" s="22" t="e">
        <f>$E$7</f>
        <v>#REF!</v>
      </c>
      <c r="F409" s="22" t="e">
        <f>$F$7</f>
        <v>#REF!</v>
      </c>
      <c r="G409" s="22" t="e">
        <f>$G$7</f>
        <v>#REF!</v>
      </c>
      <c r="H409" s="22" t="e">
        <f>$H$7</f>
        <v>#REF!</v>
      </c>
      <c r="I409" s="13">
        <f t="shared" si="442"/>
        <v>0</v>
      </c>
      <c r="J409" s="13">
        <f t="shared" si="443"/>
        <v>0</v>
      </c>
      <c r="K409" s="13">
        <f t="shared" si="444"/>
        <v>0</v>
      </c>
      <c r="L409" s="13">
        <f t="shared" si="445"/>
        <v>0</v>
      </c>
      <c r="M409" s="13">
        <f t="shared" si="446"/>
        <v>0</v>
      </c>
      <c r="N409" s="13">
        <f t="shared" si="447"/>
        <v>0</v>
      </c>
      <c r="O409" s="13">
        <f t="shared" si="448"/>
        <v>0</v>
      </c>
      <c r="P409" s="13">
        <f>COUNTIF(I409:N409,8)</f>
        <v>0</v>
      </c>
      <c r="Q409" s="13">
        <f>COUNTIF(I409:N409,33)</f>
        <v>0</v>
      </c>
      <c r="R409" s="13">
        <f>COUNTIF(I409:N409,35)</f>
        <v>0</v>
      </c>
      <c r="S409" s="13">
        <f>COUNTIF(I409:N409,36)</f>
        <v>0</v>
      </c>
      <c r="T409" s="13">
        <f>COUNTIF(I409:N409,37)</f>
        <v>0</v>
      </c>
      <c r="U409" s="13">
        <f>COUNTIF(N409:O409,3)</f>
        <v>0</v>
      </c>
      <c r="V409" s="13">
        <f>COUNTIF(O409:P409,7)</f>
        <v>0</v>
      </c>
      <c r="W409" s="16">
        <f t="shared" si="440"/>
        <v>0</v>
      </c>
      <c r="X409" s="16">
        <f t="shared" si="441"/>
        <v>0</v>
      </c>
      <c r="Y409" s="11"/>
      <c r="Z409" s="11">
        <v>0</v>
      </c>
    </row>
    <row r="410" spans="1:26" x14ac:dyDescent="0.25">
      <c r="A410" s="109" t="s">
        <v>29</v>
      </c>
      <c r="B410" s="22" t="e">
        <f>$B$8</f>
        <v>#REF!</v>
      </c>
      <c r="C410" s="22" t="e">
        <f>$C$8</f>
        <v>#REF!</v>
      </c>
      <c r="D410" s="22" t="e">
        <f>$D$8</f>
        <v>#REF!</v>
      </c>
      <c r="E410" s="22" t="e">
        <f>$E$8</f>
        <v>#REF!</v>
      </c>
      <c r="F410" s="22" t="e">
        <f>$F$8</f>
        <v>#REF!</v>
      </c>
      <c r="G410" s="22" t="e">
        <f>$G$8</f>
        <v>#REF!</v>
      </c>
      <c r="H410" s="22" t="e">
        <f>$H$8</f>
        <v>#REF!</v>
      </c>
      <c r="I410" s="13">
        <v>0</v>
      </c>
      <c r="J410" s="13">
        <v>0</v>
      </c>
      <c r="K410" s="13">
        <v>0</v>
      </c>
      <c r="L410" s="13">
        <v>0</v>
      </c>
      <c r="M410" s="13">
        <v>0</v>
      </c>
      <c r="N410" s="13">
        <v>0</v>
      </c>
      <c r="O410" s="13">
        <v>0</v>
      </c>
      <c r="P410" s="13">
        <v>0</v>
      </c>
      <c r="Q410" s="13">
        <v>0</v>
      </c>
      <c r="R410" s="13">
        <v>0</v>
      </c>
      <c r="S410" s="13">
        <v>0</v>
      </c>
      <c r="T410" s="13">
        <v>0</v>
      </c>
      <c r="U410" s="13">
        <v>0</v>
      </c>
      <c r="V410" s="13">
        <v>0</v>
      </c>
      <c r="W410" s="16">
        <f t="shared" si="440"/>
        <v>0</v>
      </c>
      <c r="X410" s="16">
        <f t="shared" si="441"/>
        <v>0</v>
      </c>
      <c r="Y410" s="11"/>
      <c r="Z410" s="11">
        <v>0</v>
      </c>
    </row>
    <row r="411" spans="1:26" ht="15.75" thickBot="1" x14ac:dyDescent="0.3">
      <c r="A411" s="109" t="s">
        <v>30</v>
      </c>
      <c r="B411" s="22" t="e">
        <f>$B$9</f>
        <v>#REF!</v>
      </c>
      <c r="C411" s="22" t="e">
        <f>$C$9</f>
        <v>#REF!</v>
      </c>
      <c r="D411" s="22" t="e">
        <f>$D$9</f>
        <v>#REF!</v>
      </c>
      <c r="E411" s="22" t="e">
        <f>$E$9</f>
        <v>#REF!</v>
      </c>
      <c r="F411" s="22" t="e">
        <f>$F$9</f>
        <v>#REF!</v>
      </c>
      <c r="G411" s="22" t="e">
        <f>$G$9</f>
        <v>#REF!</v>
      </c>
      <c r="H411" s="22" t="e">
        <f>$H$9</f>
        <v>#REF!</v>
      </c>
      <c r="I411" s="13">
        <v>0</v>
      </c>
      <c r="J411" s="13">
        <v>0</v>
      </c>
      <c r="K411" s="13">
        <v>0</v>
      </c>
      <c r="L411" s="13">
        <v>0</v>
      </c>
      <c r="M411" s="13">
        <v>0</v>
      </c>
      <c r="N411" s="13">
        <v>0</v>
      </c>
      <c r="O411" s="13">
        <v>0</v>
      </c>
      <c r="P411" s="13">
        <v>0</v>
      </c>
      <c r="Q411" s="13">
        <v>0</v>
      </c>
      <c r="R411" s="13">
        <v>0</v>
      </c>
      <c r="S411" s="13">
        <v>0</v>
      </c>
      <c r="T411" s="13">
        <v>0</v>
      </c>
      <c r="U411" s="13">
        <v>0</v>
      </c>
      <c r="V411" s="13">
        <v>0</v>
      </c>
      <c r="W411" s="16">
        <f t="shared" si="440"/>
        <v>0</v>
      </c>
      <c r="X411" s="16">
        <f t="shared" si="441"/>
        <v>0</v>
      </c>
      <c r="Y411" s="11"/>
      <c r="Z411" s="11"/>
    </row>
    <row r="412" spans="1:26" ht="15.75" thickBot="1" x14ac:dyDescent="0.3">
      <c r="A412" s="85">
        <v>44484</v>
      </c>
      <c r="B412" s="361" t="s">
        <v>0</v>
      </c>
      <c r="C412" s="340"/>
      <c r="D412" s="340"/>
      <c r="E412" s="340"/>
      <c r="F412" s="340"/>
      <c r="G412" s="340"/>
      <c r="H412" s="346"/>
      <c r="I412" s="361" t="s">
        <v>1</v>
      </c>
      <c r="J412" s="340"/>
      <c r="K412" s="340"/>
      <c r="L412" s="340"/>
      <c r="M412" s="340"/>
      <c r="N412" s="340"/>
      <c r="O412" s="340"/>
      <c r="P412" s="361" t="s">
        <v>2</v>
      </c>
      <c r="Q412" s="340"/>
      <c r="R412" s="340"/>
      <c r="S412" s="340"/>
      <c r="T412" s="340"/>
      <c r="U412" s="340"/>
      <c r="V412" s="340"/>
      <c r="W412" s="1" t="s">
        <v>9</v>
      </c>
      <c r="X412" s="2" t="s">
        <v>3</v>
      </c>
      <c r="Y412" s="11"/>
      <c r="Z412" s="11" t="s">
        <v>5</v>
      </c>
    </row>
    <row r="413" spans="1:26" x14ac:dyDescent="0.25">
      <c r="A413" s="109" t="s">
        <v>23</v>
      </c>
      <c r="B413" s="22" t="e">
        <f>$B$2</f>
        <v>#REF!</v>
      </c>
      <c r="C413" s="22" t="e">
        <f>$C$2</f>
        <v>#REF!</v>
      </c>
      <c r="D413" s="22" t="e">
        <f>$D$2</f>
        <v>#REF!</v>
      </c>
      <c r="E413" s="22" t="e">
        <f>$E$2</f>
        <v>#REF!</v>
      </c>
      <c r="F413" s="22" t="e">
        <f>$F$2</f>
        <v>#REF!</v>
      </c>
      <c r="G413" s="22">
        <f>$G403</f>
        <v>0</v>
      </c>
      <c r="H413" s="22" t="e">
        <f>$H$2</f>
        <v>#REF!</v>
      </c>
      <c r="I413" s="19"/>
      <c r="J413" s="19"/>
      <c r="K413" s="19"/>
      <c r="L413" s="19"/>
      <c r="M413" s="19"/>
      <c r="N413" s="19"/>
      <c r="O413" s="19"/>
      <c r="P413" s="13">
        <f>COUNTIF(I413:N413,3)</f>
        <v>0</v>
      </c>
      <c r="Q413" s="13">
        <f>COUNTIF(I413:N413,6)</f>
        <v>0</v>
      </c>
      <c r="R413" s="13">
        <f>COUNTIF(I413:N413,15)</f>
        <v>0</v>
      </c>
      <c r="S413" s="13">
        <f>COUNTIF(I413:N413,20)</f>
        <v>0</v>
      </c>
      <c r="T413" s="13">
        <f>COUNTIF(I413:N413,22)</f>
        <v>0</v>
      </c>
      <c r="U413" s="13">
        <f>COUNTIF(N413:O413,4)</f>
        <v>0</v>
      </c>
      <c r="V413" s="13">
        <f>COUNTIF(O413:P413,8)</f>
        <v>0</v>
      </c>
      <c r="W413" s="16">
        <f>SUMIF(P413:T413,1)</f>
        <v>0</v>
      </c>
      <c r="X413" s="16">
        <f>SUMIF(U413:V413,1)</f>
        <v>0</v>
      </c>
      <c r="Y413" s="11"/>
      <c r="Z413" s="11">
        <v>0</v>
      </c>
    </row>
    <row r="414" spans="1:26" x14ac:dyDescent="0.25">
      <c r="A414" s="109" t="s">
        <v>24</v>
      </c>
      <c r="B414" s="22" t="e">
        <f>$B$3</f>
        <v>#REF!</v>
      </c>
      <c r="C414" s="22" t="e">
        <f>$C$3</f>
        <v>#REF!</v>
      </c>
      <c r="D414" s="22" t="e">
        <f>$D404</f>
        <v>#REF!</v>
      </c>
      <c r="E414" s="22" t="e">
        <f>$E$3</f>
        <v>#REF!</v>
      </c>
      <c r="F414" s="22" t="e">
        <f>$F$3</f>
        <v>#REF!</v>
      </c>
      <c r="G414" s="22" t="e">
        <f>$G$3</f>
        <v>#REF!</v>
      </c>
      <c r="H414" s="22" t="e">
        <f>$H$3</f>
        <v>#REF!</v>
      </c>
      <c r="I414" s="13">
        <f>$I$413</f>
        <v>0</v>
      </c>
      <c r="J414" s="13">
        <f>$J$413</f>
        <v>0</v>
      </c>
      <c r="K414" s="13">
        <f>$K$413</f>
        <v>0</v>
      </c>
      <c r="L414" s="13">
        <f>$L$413</f>
        <v>0</v>
      </c>
      <c r="M414" s="13">
        <f>$M$413</f>
        <v>0</v>
      </c>
      <c r="N414" s="13">
        <f>$N$413</f>
        <v>0</v>
      </c>
      <c r="O414" s="13">
        <f>$O$413</f>
        <v>0</v>
      </c>
      <c r="P414" s="13">
        <f>COUNTIF(I414:N414,15)</f>
        <v>0</v>
      </c>
      <c r="Q414" s="13">
        <f>COUNTIF(I414:N414,17)</f>
        <v>0</v>
      </c>
      <c r="R414" s="13">
        <f>COUNTIF(I414:N414,27)</f>
        <v>0</v>
      </c>
      <c r="S414" s="13">
        <f>COUNTIF(I414:N414,33)</f>
        <v>0</v>
      </c>
      <c r="T414" s="13">
        <f>COUNTIF(I414:N414,50)</f>
        <v>0</v>
      </c>
      <c r="U414" s="13">
        <f>COUNTIF(N414:O414,1)</f>
        <v>0</v>
      </c>
      <c r="V414" s="13">
        <f>COUNTIF(O414:P414,2)</f>
        <v>0</v>
      </c>
      <c r="W414" s="16">
        <f t="shared" ref="W414:W420" si="451">SUMIF(P414:T414,1)</f>
        <v>0</v>
      </c>
      <c r="X414" s="16">
        <f t="shared" ref="X414:X420" si="452">SUMIF(U414:V414,1)</f>
        <v>0</v>
      </c>
      <c r="Y414" s="11"/>
      <c r="Z414" s="11">
        <v>0</v>
      </c>
    </row>
    <row r="415" spans="1:26" x14ac:dyDescent="0.25">
      <c r="A415" s="109" t="s">
        <v>25</v>
      </c>
      <c r="B415" s="22" t="e">
        <f>$B$4</f>
        <v>#REF!</v>
      </c>
      <c r="C415" s="22" t="e">
        <f>$C$4</f>
        <v>#REF!</v>
      </c>
      <c r="D415" s="22" t="e">
        <f>$D405</f>
        <v>#REF!</v>
      </c>
      <c r="E415" s="22" t="e">
        <f>$E$4</f>
        <v>#REF!</v>
      </c>
      <c r="F415" s="22" t="e">
        <f>$F$4</f>
        <v>#REF!</v>
      </c>
      <c r="G415" s="22" t="e">
        <f>$G$4</f>
        <v>#REF!</v>
      </c>
      <c r="H415" s="22" t="e">
        <f>$H$4</f>
        <v>#REF!</v>
      </c>
      <c r="I415" s="13">
        <f t="shared" ref="I415:I418" si="453">$I$413</f>
        <v>0</v>
      </c>
      <c r="J415" s="13">
        <f t="shared" ref="J415:J418" si="454">$J$413</f>
        <v>0</v>
      </c>
      <c r="K415" s="13">
        <f t="shared" ref="K415:K418" si="455">$K$413</f>
        <v>0</v>
      </c>
      <c r="L415" s="13">
        <f t="shared" ref="L415:L418" si="456">$L$413</f>
        <v>0</v>
      </c>
      <c r="M415" s="13">
        <f t="shared" ref="M415:M418" si="457">$M$413</f>
        <v>0</v>
      </c>
      <c r="N415" s="13">
        <f t="shared" ref="N415:N418" si="458">$N$413</f>
        <v>0</v>
      </c>
      <c r="O415" s="13">
        <f t="shared" ref="O415:O418" si="459">$O$413</f>
        <v>0</v>
      </c>
      <c r="P415" s="13">
        <f>COUNTIF(I415:N415,7)</f>
        <v>0</v>
      </c>
      <c r="Q415" s="13">
        <f t="shared" ref="Q415" si="460">COUNTIF(I415:N415,8)</f>
        <v>0</v>
      </c>
      <c r="R415" s="13">
        <f>COUNTIF(I415:N415,28)</f>
        <v>0</v>
      </c>
      <c r="S415" s="13">
        <f>COUNTIF(I415:N415,34)</f>
        <v>0</v>
      </c>
      <c r="T415" s="13">
        <f>COUNTIF(I415:N415,39)</f>
        <v>0</v>
      </c>
      <c r="U415" s="13">
        <f t="shared" ref="U415:U416" si="461">COUNTIF(N415:O415,4)</f>
        <v>0</v>
      </c>
      <c r="V415" s="13">
        <f>COUNTIF(O415:P415,10)</f>
        <v>0</v>
      </c>
      <c r="W415" s="16">
        <f t="shared" si="451"/>
        <v>0</v>
      </c>
      <c r="X415" s="16">
        <f t="shared" si="452"/>
        <v>0</v>
      </c>
      <c r="Y415" s="11"/>
      <c r="Z415" s="11">
        <v>0</v>
      </c>
    </row>
    <row r="416" spans="1:26" x14ac:dyDescent="0.25">
      <c r="A416" s="109" t="s">
        <v>26</v>
      </c>
      <c r="B416" s="22" t="e">
        <f>$B$5</f>
        <v>#REF!</v>
      </c>
      <c r="C416" s="22" t="e">
        <f>$C$5</f>
        <v>#REF!</v>
      </c>
      <c r="D416" s="22" t="e">
        <f>$D$5</f>
        <v>#REF!</v>
      </c>
      <c r="E416" s="22" t="e">
        <f>$E406</f>
        <v>#REF!</v>
      </c>
      <c r="F416" s="22" t="e">
        <f>$F$5</f>
        <v>#REF!</v>
      </c>
      <c r="G416" s="22" t="e">
        <f>$G$5</f>
        <v>#REF!</v>
      </c>
      <c r="H416" s="22" t="e">
        <f>$H$5</f>
        <v>#REF!</v>
      </c>
      <c r="I416" s="13">
        <f t="shared" si="453"/>
        <v>0</v>
      </c>
      <c r="J416" s="13">
        <f t="shared" si="454"/>
        <v>0</v>
      </c>
      <c r="K416" s="13">
        <f t="shared" si="455"/>
        <v>0</v>
      </c>
      <c r="L416" s="13">
        <f t="shared" si="456"/>
        <v>0</v>
      </c>
      <c r="M416" s="13">
        <f t="shared" si="457"/>
        <v>0</v>
      </c>
      <c r="N416" s="13">
        <f t="shared" si="458"/>
        <v>0</v>
      </c>
      <c r="O416" s="13">
        <f t="shared" si="459"/>
        <v>0</v>
      </c>
      <c r="P416" s="13">
        <f>COUNTIF(I416:N416,1)</f>
        <v>0</v>
      </c>
      <c r="Q416" s="13">
        <f>COUNTIF(I416:N416,6)</f>
        <v>0</v>
      </c>
      <c r="R416" s="13">
        <f>COUNTIF(I416:N416,19)</f>
        <v>0</v>
      </c>
      <c r="S416" s="13">
        <f>COUNTIF(I416:N416,38)</f>
        <v>0</v>
      </c>
      <c r="T416" s="13">
        <f>COUNTIF(I416:N416,40)</f>
        <v>0</v>
      </c>
      <c r="U416" s="13">
        <f t="shared" si="461"/>
        <v>0</v>
      </c>
      <c r="V416" s="13">
        <f>COUNTIF(O416:P416,5)</f>
        <v>0</v>
      </c>
      <c r="W416" s="16">
        <f t="shared" si="451"/>
        <v>0</v>
      </c>
      <c r="X416" s="16">
        <f t="shared" si="452"/>
        <v>0</v>
      </c>
      <c r="Y416" s="11"/>
      <c r="Z416" s="11">
        <v>0</v>
      </c>
    </row>
    <row r="417" spans="1:26" x14ac:dyDescent="0.25">
      <c r="A417" s="109" t="s">
        <v>27</v>
      </c>
      <c r="B417" s="22" t="e">
        <f>$B$6</f>
        <v>#REF!</v>
      </c>
      <c r="C417" s="22" t="e">
        <f>$C$6</f>
        <v>#REF!</v>
      </c>
      <c r="D417" s="22" t="e">
        <f>$D$6</f>
        <v>#REF!</v>
      </c>
      <c r="E417" s="22" t="e">
        <f>$E$6</f>
        <v>#REF!</v>
      </c>
      <c r="F417" s="22" t="e">
        <f>$F$6</f>
        <v>#REF!</v>
      </c>
      <c r="G417" s="22" t="e">
        <f>$G$6</f>
        <v>#REF!</v>
      </c>
      <c r="H417" s="22" t="e">
        <f>$H$6</f>
        <v>#REF!</v>
      </c>
      <c r="I417" s="13">
        <f t="shared" si="453"/>
        <v>0</v>
      </c>
      <c r="J417" s="13">
        <f t="shared" si="454"/>
        <v>0</v>
      </c>
      <c r="K417" s="13">
        <f t="shared" si="455"/>
        <v>0</v>
      </c>
      <c r="L417" s="13">
        <f t="shared" si="456"/>
        <v>0</v>
      </c>
      <c r="M417" s="13">
        <f t="shared" si="457"/>
        <v>0</v>
      </c>
      <c r="N417" s="13">
        <f t="shared" si="458"/>
        <v>0</v>
      </c>
      <c r="O417" s="13">
        <f t="shared" si="459"/>
        <v>0</v>
      </c>
      <c r="P417" s="13">
        <f>COUNTIF(I417:N417,10)</f>
        <v>0</v>
      </c>
      <c r="Q417" s="13">
        <f>COUNTIF(I417:N417,25)</f>
        <v>0</v>
      </c>
      <c r="R417" s="13">
        <f>COUNTIF(I417:N417,26)</f>
        <v>0</v>
      </c>
      <c r="S417" s="13">
        <f>COUNTIF(I417:N417,29)</f>
        <v>0</v>
      </c>
      <c r="T417" s="13">
        <f>COUNTIF(I417:N417,35)</f>
        <v>0</v>
      </c>
      <c r="U417" s="13">
        <f>COUNTIF(N417:O417,6)</f>
        <v>0</v>
      </c>
      <c r="V417" s="13">
        <f>COUNTIF(O417:P417,9)</f>
        <v>0</v>
      </c>
      <c r="W417" s="16">
        <f t="shared" si="451"/>
        <v>0</v>
      </c>
      <c r="X417" s="16">
        <f t="shared" si="452"/>
        <v>0</v>
      </c>
      <c r="Y417" s="11"/>
      <c r="Z417" s="11">
        <v>0</v>
      </c>
    </row>
    <row r="418" spans="1:26" x14ac:dyDescent="0.25">
      <c r="A418" s="109" t="s">
        <v>28</v>
      </c>
      <c r="B418" s="22" t="e">
        <f>$B$7</f>
        <v>#REF!</v>
      </c>
      <c r="C418" s="22" t="e">
        <f>$C$7</f>
        <v>#REF!</v>
      </c>
      <c r="D418" s="22" t="e">
        <f>$D408</f>
        <v>#REF!</v>
      </c>
      <c r="E418" s="22" t="e">
        <f>$E$7</f>
        <v>#REF!</v>
      </c>
      <c r="F418" s="22" t="e">
        <f>$F$7</f>
        <v>#REF!</v>
      </c>
      <c r="G418" s="22" t="e">
        <f>$G$7</f>
        <v>#REF!</v>
      </c>
      <c r="H418" s="22" t="e">
        <f>$H$7</f>
        <v>#REF!</v>
      </c>
      <c r="I418" s="13">
        <f t="shared" si="453"/>
        <v>0</v>
      </c>
      <c r="J418" s="13">
        <f t="shared" si="454"/>
        <v>0</v>
      </c>
      <c r="K418" s="13">
        <f t="shared" si="455"/>
        <v>0</v>
      </c>
      <c r="L418" s="13">
        <f t="shared" si="456"/>
        <v>0</v>
      </c>
      <c r="M418" s="13">
        <f t="shared" si="457"/>
        <v>0</v>
      </c>
      <c r="N418" s="13">
        <f t="shared" si="458"/>
        <v>0</v>
      </c>
      <c r="O418" s="13">
        <f t="shared" si="459"/>
        <v>0</v>
      </c>
      <c r="P418" s="13">
        <f>COUNTIF(I418:N418,8)</f>
        <v>0</v>
      </c>
      <c r="Q418" s="13">
        <f>COUNTIF(I418:N418,33)</f>
        <v>0</v>
      </c>
      <c r="R418" s="13">
        <f>COUNTIF(I418:N418,35)</f>
        <v>0</v>
      </c>
      <c r="S418" s="13">
        <f>COUNTIF(I418:N418,36)</f>
        <v>0</v>
      </c>
      <c r="T418" s="13">
        <f>COUNTIF(I418:N418,37)</f>
        <v>0</v>
      </c>
      <c r="U418" s="13">
        <f>COUNTIF(N418:O418,3)</f>
        <v>0</v>
      </c>
      <c r="V418" s="13">
        <f>COUNTIF(O418:P418,7)</f>
        <v>0</v>
      </c>
      <c r="W418" s="16">
        <f t="shared" si="451"/>
        <v>0</v>
      </c>
      <c r="X418" s="16">
        <f t="shared" si="452"/>
        <v>0</v>
      </c>
      <c r="Y418" s="11"/>
      <c r="Z418" s="11">
        <v>0</v>
      </c>
    </row>
    <row r="419" spans="1:26" x14ac:dyDescent="0.25">
      <c r="A419" s="109" t="s">
        <v>29</v>
      </c>
      <c r="B419" s="22" t="e">
        <f>$B$8</f>
        <v>#REF!</v>
      </c>
      <c r="C419" s="22" t="e">
        <f>$C$8</f>
        <v>#REF!</v>
      </c>
      <c r="D419" s="22" t="e">
        <f>$D$8</f>
        <v>#REF!</v>
      </c>
      <c r="E419" s="22" t="e">
        <f>$E$8</f>
        <v>#REF!</v>
      </c>
      <c r="F419" s="22" t="e">
        <f>$F$8</f>
        <v>#REF!</v>
      </c>
      <c r="G419" s="22" t="e">
        <f>$G$8</f>
        <v>#REF!</v>
      </c>
      <c r="H419" s="22" t="e">
        <f>$H$8</f>
        <v>#REF!</v>
      </c>
      <c r="I419" s="13">
        <v>0</v>
      </c>
      <c r="J419" s="13">
        <v>0</v>
      </c>
      <c r="K419" s="13">
        <v>0</v>
      </c>
      <c r="L419" s="13">
        <v>0</v>
      </c>
      <c r="M419" s="13">
        <v>0</v>
      </c>
      <c r="N419" s="13">
        <v>0</v>
      </c>
      <c r="O419" s="13">
        <v>0</v>
      </c>
      <c r="P419" s="13">
        <v>0</v>
      </c>
      <c r="Q419" s="13">
        <v>0</v>
      </c>
      <c r="R419" s="13">
        <v>0</v>
      </c>
      <c r="S419" s="13">
        <v>0</v>
      </c>
      <c r="T419" s="13">
        <v>0</v>
      </c>
      <c r="U419" s="13">
        <v>0</v>
      </c>
      <c r="V419" s="13">
        <v>0</v>
      </c>
      <c r="W419" s="16">
        <f t="shared" si="451"/>
        <v>0</v>
      </c>
      <c r="X419" s="16">
        <f t="shared" si="452"/>
        <v>0</v>
      </c>
      <c r="Y419" s="11"/>
      <c r="Z419" s="11">
        <v>0</v>
      </c>
    </row>
    <row r="420" spans="1:26" x14ac:dyDescent="0.25">
      <c r="A420" s="109" t="s">
        <v>30</v>
      </c>
      <c r="B420" s="22" t="e">
        <f>$B$9</f>
        <v>#REF!</v>
      </c>
      <c r="C420" s="22" t="e">
        <f>$C$9</f>
        <v>#REF!</v>
      </c>
      <c r="D420" s="22" t="e">
        <f>$D$9</f>
        <v>#REF!</v>
      </c>
      <c r="E420" s="22" t="e">
        <f>$E$9</f>
        <v>#REF!</v>
      </c>
      <c r="F420" s="22" t="e">
        <f>$F$9</f>
        <v>#REF!</v>
      </c>
      <c r="G420" s="22" t="e">
        <f>$G$9</f>
        <v>#REF!</v>
      </c>
      <c r="H420" s="22" t="e">
        <f>$H$9</f>
        <v>#REF!</v>
      </c>
      <c r="I420" s="13">
        <v>0</v>
      </c>
      <c r="J420" s="13">
        <v>0</v>
      </c>
      <c r="K420" s="13">
        <v>0</v>
      </c>
      <c r="L420" s="13">
        <v>0</v>
      </c>
      <c r="M420" s="13">
        <v>0</v>
      </c>
      <c r="N420" s="13">
        <v>0</v>
      </c>
      <c r="O420" s="13">
        <v>0</v>
      </c>
      <c r="P420" s="13">
        <v>0</v>
      </c>
      <c r="Q420" s="13">
        <v>0</v>
      </c>
      <c r="R420" s="13">
        <v>0</v>
      </c>
      <c r="S420" s="13">
        <v>0</v>
      </c>
      <c r="T420" s="13">
        <v>0</v>
      </c>
      <c r="U420" s="13">
        <v>0</v>
      </c>
      <c r="V420" s="13">
        <v>0</v>
      </c>
      <c r="W420" s="16">
        <f t="shared" si="451"/>
        <v>0</v>
      </c>
      <c r="X420" s="16">
        <f t="shared" si="452"/>
        <v>0</v>
      </c>
      <c r="Y420" s="11"/>
      <c r="Z420" s="11"/>
    </row>
    <row r="421" spans="1:26" ht="15.75" thickBot="1" x14ac:dyDescent="0.3">
      <c r="A421" s="110">
        <v>42</v>
      </c>
    </row>
    <row r="422" spans="1:26" ht="15.75" thickBot="1" x14ac:dyDescent="0.3">
      <c r="A422" s="81">
        <v>44491</v>
      </c>
      <c r="B422" s="361" t="s">
        <v>0</v>
      </c>
      <c r="C422" s="340"/>
      <c r="D422" s="340"/>
      <c r="E422" s="340"/>
      <c r="F422" s="340"/>
      <c r="G422" s="340"/>
      <c r="H422" s="346"/>
      <c r="I422" s="361" t="s">
        <v>1</v>
      </c>
      <c r="J422" s="340"/>
      <c r="K422" s="340"/>
      <c r="L422" s="340"/>
      <c r="M422" s="340"/>
      <c r="N422" s="340"/>
      <c r="O422" s="340"/>
      <c r="P422" s="361" t="s">
        <v>2</v>
      </c>
      <c r="Q422" s="340"/>
      <c r="R422" s="340"/>
      <c r="S422" s="340"/>
      <c r="T422" s="340"/>
      <c r="U422" s="340"/>
      <c r="V422" s="340"/>
      <c r="W422" s="1" t="s">
        <v>9</v>
      </c>
      <c r="X422" s="2" t="s">
        <v>3</v>
      </c>
      <c r="Y422" s="11"/>
      <c r="Z422" s="11" t="s">
        <v>5</v>
      </c>
    </row>
    <row r="423" spans="1:26" x14ac:dyDescent="0.25">
      <c r="A423" s="109" t="s">
        <v>23</v>
      </c>
      <c r="B423" s="22" t="e">
        <f>$B$2</f>
        <v>#REF!</v>
      </c>
      <c r="C423" s="22" t="e">
        <f>$C$2</f>
        <v>#REF!</v>
      </c>
      <c r="D423" s="22" t="e">
        <f>$D$2</f>
        <v>#REF!</v>
      </c>
      <c r="E423" s="22" t="e">
        <f>$E$2</f>
        <v>#REF!</v>
      </c>
      <c r="F423" s="22" t="e">
        <f>$F$2</f>
        <v>#REF!</v>
      </c>
      <c r="G423" s="22">
        <f>$G412</f>
        <v>0</v>
      </c>
      <c r="H423" s="22" t="e">
        <f>$H$2</f>
        <v>#REF!</v>
      </c>
      <c r="I423" s="19"/>
      <c r="J423" s="19"/>
      <c r="K423" s="19"/>
      <c r="L423" s="19"/>
      <c r="M423" s="19"/>
      <c r="N423" s="19"/>
      <c r="O423" s="19"/>
      <c r="P423" s="13">
        <f>COUNTIF(I423:N423,3)</f>
        <v>0</v>
      </c>
      <c r="Q423" s="13">
        <f>COUNTIF(I423:N423,6)</f>
        <v>0</v>
      </c>
      <c r="R423" s="13">
        <f>COUNTIF(I423:N423,15)</f>
        <v>0</v>
      </c>
      <c r="S423" s="13">
        <f>COUNTIF(I423:N423,20)</f>
        <v>0</v>
      </c>
      <c r="T423" s="13">
        <f>COUNTIF(I423:N423,22)</f>
        <v>0</v>
      </c>
      <c r="U423" s="13">
        <f>COUNTIF(N423:O423,4)</f>
        <v>0</v>
      </c>
      <c r="V423" s="13">
        <f>COUNTIF(O423:P423,8)</f>
        <v>0</v>
      </c>
      <c r="W423" s="16">
        <f>SUMIF(P423:T423,1)</f>
        <v>0</v>
      </c>
      <c r="X423" s="16">
        <f>SUMIF(U423:V423,1)</f>
        <v>0</v>
      </c>
      <c r="Y423" s="11"/>
      <c r="Z423" s="11">
        <v>0</v>
      </c>
    </row>
    <row r="424" spans="1:26" x14ac:dyDescent="0.25">
      <c r="A424" s="109" t="s">
        <v>24</v>
      </c>
      <c r="B424" s="22" t="e">
        <f>$B$3</f>
        <v>#REF!</v>
      </c>
      <c r="C424" s="22" t="e">
        <f>$C$3</f>
        <v>#REF!</v>
      </c>
      <c r="D424" s="22" t="e">
        <f>$D413</f>
        <v>#REF!</v>
      </c>
      <c r="E424" s="22" t="e">
        <f>$E$3</f>
        <v>#REF!</v>
      </c>
      <c r="F424" s="22" t="e">
        <f>$F$3</f>
        <v>#REF!</v>
      </c>
      <c r="G424" s="22" t="e">
        <f>$G$3</f>
        <v>#REF!</v>
      </c>
      <c r="H424" s="22" t="e">
        <f>$H$3</f>
        <v>#REF!</v>
      </c>
      <c r="I424" s="13">
        <f>$I$423</f>
        <v>0</v>
      </c>
      <c r="J424" s="13">
        <f>$J$423</f>
        <v>0</v>
      </c>
      <c r="K424" s="13">
        <f>$K$423</f>
        <v>0</v>
      </c>
      <c r="L424" s="13">
        <f>$L$423</f>
        <v>0</v>
      </c>
      <c r="M424" s="13">
        <f>$M$423</f>
        <v>0</v>
      </c>
      <c r="N424" s="13">
        <f>$N$423</f>
        <v>0</v>
      </c>
      <c r="O424" s="13">
        <f>$O$423</f>
        <v>0</v>
      </c>
      <c r="P424" s="13">
        <f>COUNTIF(I424:N424,15)</f>
        <v>0</v>
      </c>
      <c r="Q424" s="13">
        <f>COUNTIF(I424:N424,17)</f>
        <v>0</v>
      </c>
      <c r="R424" s="13">
        <f>COUNTIF(I424:N424,27)</f>
        <v>0</v>
      </c>
      <c r="S424" s="13">
        <f>COUNTIF(I424:N424,33)</f>
        <v>0</v>
      </c>
      <c r="T424" s="13">
        <f>COUNTIF(I424:N424,50)</f>
        <v>0</v>
      </c>
      <c r="U424" s="13">
        <f>COUNTIF(N424:O424,1)</f>
        <v>0</v>
      </c>
      <c r="V424" s="13">
        <f>COUNTIF(O424:P424,2)</f>
        <v>0</v>
      </c>
      <c r="W424" s="16">
        <f t="shared" ref="W424:W430" si="462">SUMIF(P424:T424,1)</f>
        <v>0</v>
      </c>
      <c r="X424" s="16">
        <f t="shared" ref="X424:X430" si="463">SUMIF(U424:V424,1)</f>
        <v>0</v>
      </c>
      <c r="Y424" s="11"/>
      <c r="Z424" s="11">
        <v>0</v>
      </c>
    </row>
    <row r="425" spans="1:26" x14ac:dyDescent="0.25">
      <c r="A425" s="109" t="s">
        <v>25</v>
      </c>
      <c r="B425" s="22" t="e">
        <f>$B$4</f>
        <v>#REF!</v>
      </c>
      <c r="C425" s="22" t="e">
        <f>$C$4</f>
        <v>#REF!</v>
      </c>
      <c r="D425" s="22" t="e">
        <f>$D414</f>
        <v>#REF!</v>
      </c>
      <c r="E425" s="22" t="e">
        <f>$E$4</f>
        <v>#REF!</v>
      </c>
      <c r="F425" s="22" t="e">
        <f>$F$4</f>
        <v>#REF!</v>
      </c>
      <c r="G425" s="22" t="e">
        <f>$G$4</f>
        <v>#REF!</v>
      </c>
      <c r="H425" s="22" t="e">
        <f>$H$4</f>
        <v>#REF!</v>
      </c>
      <c r="I425" s="13">
        <f t="shared" ref="I425:I428" si="464">$I$423</f>
        <v>0</v>
      </c>
      <c r="J425" s="13">
        <f t="shared" ref="J425:J428" si="465">$J$423</f>
        <v>0</v>
      </c>
      <c r="K425" s="13">
        <f t="shared" ref="K425:K428" si="466">$K$423</f>
        <v>0</v>
      </c>
      <c r="L425" s="13">
        <f t="shared" ref="L425:L428" si="467">$L$423</f>
        <v>0</v>
      </c>
      <c r="M425" s="13">
        <f t="shared" ref="M425:M428" si="468">$M$423</f>
        <v>0</v>
      </c>
      <c r="N425" s="13">
        <f t="shared" ref="N425:N428" si="469">$N$423</f>
        <v>0</v>
      </c>
      <c r="O425" s="13">
        <f t="shared" ref="O425:O428" si="470">$O$423</f>
        <v>0</v>
      </c>
      <c r="P425" s="13">
        <f>COUNTIF(I425:N425,7)</f>
        <v>0</v>
      </c>
      <c r="Q425" s="13">
        <f t="shared" ref="Q425" si="471">COUNTIF(I425:N425,8)</f>
        <v>0</v>
      </c>
      <c r="R425" s="13">
        <f>COUNTIF(I425:N425,28)</f>
        <v>0</v>
      </c>
      <c r="S425" s="13">
        <f>COUNTIF(I425:N425,34)</f>
        <v>0</v>
      </c>
      <c r="T425" s="13">
        <f>COUNTIF(I425:N425,39)</f>
        <v>0</v>
      </c>
      <c r="U425" s="13">
        <f t="shared" ref="U425:U426" si="472">COUNTIF(N425:O425,4)</f>
        <v>0</v>
      </c>
      <c r="V425" s="13">
        <f>COUNTIF(O425:P425,10)</f>
        <v>0</v>
      </c>
      <c r="W425" s="16">
        <f t="shared" si="462"/>
        <v>0</v>
      </c>
      <c r="X425" s="16">
        <f t="shared" si="463"/>
        <v>0</v>
      </c>
      <c r="Y425" s="11"/>
      <c r="Z425" s="11">
        <v>0</v>
      </c>
    </row>
    <row r="426" spans="1:26" x14ac:dyDescent="0.25">
      <c r="A426" s="109" t="s">
        <v>26</v>
      </c>
      <c r="B426" s="22" t="e">
        <f>$B$5</f>
        <v>#REF!</v>
      </c>
      <c r="C426" s="22" t="e">
        <f>$C$5</f>
        <v>#REF!</v>
      </c>
      <c r="D426" s="22" t="e">
        <f>$D$5</f>
        <v>#REF!</v>
      </c>
      <c r="E426" s="22" t="e">
        <f>$E415</f>
        <v>#REF!</v>
      </c>
      <c r="F426" s="22" t="e">
        <f>$F$5</f>
        <v>#REF!</v>
      </c>
      <c r="G426" s="22" t="e">
        <f>$G$5</f>
        <v>#REF!</v>
      </c>
      <c r="H426" s="22" t="e">
        <f>$H$5</f>
        <v>#REF!</v>
      </c>
      <c r="I426" s="13">
        <f t="shared" si="464"/>
        <v>0</v>
      </c>
      <c r="J426" s="13">
        <f t="shared" si="465"/>
        <v>0</v>
      </c>
      <c r="K426" s="13">
        <f t="shared" si="466"/>
        <v>0</v>
      </c>
      <c r="L426" s="13">
        <f t="shared" si="467"/>
        <v>0</v>
      </c>
      <c r="M426" s="13">
        <f t="shared" si="468"/>
        <v>0</v>
      </c>
      <c r="N426" s="13">
        <f t="shared" si="469"/>
        <v>0</v>
      </c>
      <c r="O426" s="13">
        <f t="shared" si="470"/>
        <v>0</v>
      </c>
      <c r="P426" s="13">
        <f>COUNTIF(I426:N426,1)</f>
        <v>0</v>
      </c>
      <c r="Q426" s="13">
        <f>COUNTIF(I426:N426,6)</f>
        <v>0</v>
      </c>
      <c r="R426" s="13">
        <f>COUNTIF(I426:N426,19)</f>
        <v>0</v>
      </c>
      <c r="S426" s="13">
        <f>COUNTIF(I426:N426,38)</f>
        <v>0</v>
      </c>
      <c r="T426" s="13">
        <f>COUNTIF(I426:N426,40)</f>
        <v>0</v>
      </c>
      <c r="U426" s="13">
        <f t="shared" si="472"/>
        <v>0</v>
      </c>
      <c r="V426" s="13">
        <f>COUNTIF(O426:P426,5)</f>
        <v>0</v>
      </c>
      <c r="W426" s="16">
        <f t="shared" si="462"/>
        <v>0</v>
      </c>
      <c r="X426" s="16">
        <f t="shared" si="463"/>
        <v>0</v>
      </c>
      <c r="Y426" s="11"/>
      <c r="Z426" s="11">
        <v>0</v>
      </c>
    </row>
    <row r="427" spans="1:26" x14ac:dyDescent="0.25">
      <c r="A427" s="109" t="s">
        <v>27</v>
      </c>
      <c r="B427" s="22" t="e">
        <f>$B$6</f>
        <v>#REF!</v>
      </c>
      <c r="C427" s="22" t="e">
        <f>$C$6</f>
        <v>#REF!</v>
      </c>
      <c r="D427" s="22" t="e">
        <f>$D$6</f>
        <v>#REF!</v>
      </c>
      <c r="E427" s="22" t="e">
        <f>$E$6</f>
        <v>#REF!</v>
      </c>
      <c r="F427" s="22" t="e">
        <f>$F$6</f>
        <v>#REF!</v>
      </c>
      <c r="G427" s="22" t="e">
        <f>$G$6</f>
        <v>#REF!</v>
      </c>
      <c r="H427" s="22" t="e">
        <f>$H$6</f>
        <v>#REF!</v>
      </c>
      <c r="I427" s="13">
        <f t="shared" si="464"/>
        <v>0</v>
      </c>
      <c r="J427" s="13">
        <f t="shared" si="465"/>
        <v>0</v>
      </c>
      <c r="K427" s="13">
        <f t="shared" si="466"/>
        <v>0</v>
      </c>
      <c r="L427" s="13">
        <f t="shared" si="467"/>
        <v>0</v>
      </c>
      <c r="M427" s="13">
        <f t="shared" si="468"/>
        <v>0</v>
      </c>
      <c r="N427" s="13">
        <f t="shared" si="469"/>
        <v>0</v>
      </c>
      <c r="O427" s="13">
        <f t="shared" si="470"/>
        <v>0</v>
      </c>
      <c r="P427" s="13">
        <f>COUNTIF(I427:N427,10)</f>
        <v>0</v>
      </c>
      <c r="Q427" s="13">
        <f>COUNTIF(I427:N427,25)</f>
        <v>0</v>
      </c>
      <c r="R427" s="13">
        <f>COUNTIF(I427:N427,26)</f>
        <v>0</v>
      </c>
      <c r="S427" s="13">
        <f>COUNTIF(I427:N427,29)</f>
        <v>0</v>
      </c>
      <c r="T427" s="13">
        <f>COUNTIF(I427:N427,35)</f>
        <v>0</v>
      </c>
      <c r="U427" s="13">
        <f>COUNTIF(N427:O427,6)</f>
        <v>0</v>
      </c>
      <c r="V427" s="13">
        <f>COUNTIF(O427:P427,9)</f>
        <v>0</v>
      </c>
      <c r="W427" s="16">
        <f t="shared" si="462"/>
        <v>0</v>
      </c>
      <c r="X427" s="16">
        <f t="shared" si="463"/>
        <v>0</v>
      </c>
      <c r="Y427" s="11"/>
      <c r="Z427" s="11">
        <v>0</v>
      </c>
    </row>
    <row r="428" spans="1:26" x14ac:dyDescent="0.25">
      <c r="A428" s="109" t="s">
        <v>28</v>
      </c>
      <c r="B428" s="22" t="e">
        <f>$B$7</f>
        <v>#REF!</v>
      </c>
      <c r="C428" s="22" t="e">
        <f>$C$7</f>
        <v>#REF!</v>
      </c>
      <c r="D428" s="22" t="e">
        <f>$D417</f>
        <v>#REF!</v>
      </c>
      <c r="E428" s="22" t="e">
        <f>$E$7</f>
        <v>#REF!</v>
      </c>
      <c r="F428" s="22" t="e">
        <f>$F$7</f>
        <v>#REF!</v>
      </c>
      <c r="G428" s="22" t="e">
        <f>$G$7</f>
        <v>#REF!</v>
      </c>
      <c r="H428" s="22" t="e">
        <f>$H$7</f>
        <v>#REF!</v>
      </c>
      <c r="I428" s="13">
        <f t="shared" si="464"/>
        <v>0</v>
      </c>
      <c r="J428" s="13">
        <f t="shared" si="465"/>
        <v>0</v>
      </c>
      <c r="K428" s="13">
        <f t="shared" si="466"/>
        <v>0</v>
      </c>
      <c r="L428" s="13">
        <f t="shared" si="467"/>
        <v>0</v>
      </c>
      <c r="M428" s="13">
        <f t="shared" si="468"/>
        <v>0</v>
      </c>
      <c r="N428" s="13">
        <f t="shared" si="469"/>
        <v>0</v>
      </c>
      <c r="O428" s="13">
        <f t="shared" si="470"/>
        <v>0</v>
      </c>
      <c r="P428" s="13">
        <f>COUNTIF(I428:N428,8)</f>
        <v>0</v>
      </c>
      <c r="Q428" s="13">
        <f>COUNTIF(I428:N428,33)</f>
        <v>0</v>
      </c>
      <c r="R428" s="13">
        <f>COUNTIF(I428:N428,35)</f>
        <v>0</v>
      </c>
      <c r="S428" s="13">
        <f>COUNTIF(I428:N428,36)</f>
        <v>0</v>
      </c>
      <c r="T428" s="13">
        <f>COUNTIF(I428:N428,37)</f>
        <v>0</v>
      </c>
      <c r="U428" s="13">
        <f>COUNTIF(N428:O428,3)</f>
        <v>0</v>
      </c>
      <c r="V428" s="13">
        <f>COUNTIF(O428:P428,7)</f>
        <v>0</v>
      </c>
      <c r="W428" s="16">
        <f t="shared" si="462"/>
        <v>0</v>
      </c>
      <c r="X428" s="16">
        <f t="shared" si="463"/>
        <v>0</v>
      </c>
      <c r="Y428" s="11"/>
      <c r="Z428" s="11">
        <v>0</v>
      </c>
    </row>
    <row r="429" spans="1:26" x14ac:dyDescent="0.25">
      <c r="A429" s="109" t="s">
        <v>29</v>
      </c>
      <c r="B429" s="22" t="e">
        <f>$B$8</f>
        <v>#REF!</v>
      </c>
      <c r="C429" s="22" t="e">
        <f>$C$8</f>
        <v>#REF!</v>
      </c>
      <c r="D429" s="22" t="e">
        <f>$D$8</f>
        <v>#REF!</v>
      </c>
      <c r="E429" s="22" t="e">
        <f>$E$8</f>
        <v>#REF!</v>
      </c>
      <c r="F429" s="22" t="e">
        <f>$F$8</f>
        <v>#REF!</v>
      </c>
      <c r="G429" s="22" t="e">
        <f>$G$8</f>
        <v>#REF!</v>
      </c>
      <c r="H429" s="22" t="e">
        <f>$H$8</f>
        <v>#REF!</v>
      </c>
      <c r="I429" s="13">
        <v>0</v>
      </c>
      <c r="J429" s="13">
        <v>0</v>
      </c>
      <c r="K429" s="13">
        <v>0</v>
      </c>
      <c r="L429" s="13">
        <v>0</v>
      </c>
      <c r="M429" s="13">
        <v>0</v>
      </c>
      <c r="N429" s="13">
        <v>0</v>
      </c>
      <c r="O429" s="13">
        <v>0</v>
      </c>
      <c r="P429" s="13">
        <v>0</v>
      </c>
      <c r="Q429" s="13">
        <v>0</v>
      </c>
      <c r="R429" s="13">
        <v>0</v>
      </c>
      <c r="S429" s="13">
        <v>0</v>
      </c>
      <c r="T429" s="13">
        <v>0</v>
      </c>
      <c r="U429" s="13">
        <v>0</v>
      </c>
      <c r="V429" s="13">
        <v>0</v>
      </c>
      <c r="W429" s="16">
        <f t="shared" si="462"/>
        <v>0</v>
      </c>
      <c r="X429" s="16">
        <f t="shared" si="463"/>
        <v>0</v>
      </c>
      <c r="Y429" s="11"/>
      <c r="Z429" s="11">
        <v>0</v>
      </c>
    </row>
    <row r="430" spans="1:26" ht="15.75" thickBot="1" x14ac:dyDescent="0.3">
      <c r="A430" s="109" t="s">
        <v>30</v>
      </c>
      <c r="B430" s="22" t="e">
        <f>$B$9</f>
        <v>#REF!</v>
      </c>
      <c r="C430" s="22" t="e">
        <f>$C$9</f>
        <v>#REF!</v>
      </c>
      <c r="D430" s="22" t="e">
        <f>$D$9</f>
        <v>#REF!</v>
      </c>
      <c r="E430" s="22" t="e">
        <f>$E$9</f>
        <v>#REF!</v>
      </c>
      <c r="F430" s="22" t="e">
        <f>$F$9</f>
        <v>#REF!</v>
      </c>
      <c r="G430" s="22" t="e">
        <f>$G$9</f>
        <v>#REF!</v>
      </c>
      <c r="H430" s="22" t="e">
        <f>$H$9</f>
        <v>#REF!</v>
      </c>
      <c r="I430" s="13">
        <v>0</v>
      </c>
      <c r="J430" s="13">
        <v>0</v>
      </c>
      <c r="K430" s="13">
        <v>0</v>
      </c>
      <c r="L430" s="13">
        <v>0</v>
      </c>
      <c r="M430" s="13">
        <v>0</v>
      </c>
      <c r="N430" s="13">
        <v>0</v>
      </c>
      <c r="O430" s="13">
        <v>0</v>
      </c>
      <c r="P430" s="13">
        <v>0</v>
      </c>
      <c r="Q430" s="13">
        <v>0</v>
      </c>
      <c r="R430" s="13">
        <v>0</v>
      </c>
      <c r="S430" s="13">
        <v>0</v>
      </c>
      <c r="T430" s="13">
        <v>0</v>
      </c>
      <c r="U430" s="13">
        <v>0</v>
      </c>
      <c r="V430" s="13">
        <v>0</v>
      </c>
      <c r="W430" s="16">
        <f t="shared" si="462"/>
        <v>0</v>
      </c>
      <c r="X430" s="16">
        <f t="shared" si="463"/>
        <v>0</v>
      </c>
      <c r="Y430" s="11"/>
      <c r="Z430" s="11">
        <v>0</v>
      </c>
    </row>
    <row r="431" spans="1:26" ht="15.75" thickBot="1" x14ac:dyDescent="0.3">
      <c r="A431" s="81">
        <v>44498</v>
      </c>
      <c r="B431" s="361" t="s">
        <v>0</v>
      </c>
      <c r="C431" s="340"/>
      <c r="D431" s="340"/>
      <c r="E431" s="340"/>
      <c r="F431" s="340"/>
      <c r="G431" s="340"/>
      <c r="H431" s="346"/>
      <c r="I431" s="361" t="s">
        <v>1</v>
      </c>
      <c r="J431" s="340"/>
      <c r="K431" s="340"/>
      <c r="L431" s="340"/>
      <c r="M431" s="340"/>
      <c r="N431" s="340"/>
      <c r="O431" s="340"/>
      <c r="P431" s="361" t="s">
        <v>2</v>
      </c>
      <c r="Q431" s="340"/>
      <c r="R431" s="340"/>
      <c r="S431" s="340"/>
      <c r="T431" s="340"/>
      <c r="U431" s="340"/>
      <c r="V431" s="340"/>
      <c r="W431" s="1" t="s">
        <v>9</v>
      </c>
      <c r="X431" s="2" t="s">
        <v>3</v>
      </c>
      <c r="Y431" s="11"/>
      <c r="Z431" s="11" t="s">
        <v>5</v>
      </c>
    </row>
    <row r="432" spans="1:26" x14ac:dyDescent="0.25">
      <c r="A432" s="109" t="s">
        <v>23</v>
      </c>
      <c r="B432" s="22" t="e">
        <f>$B$2</f>
        <v>#REF!</v>
      </c>
      <c r="C432" s="22" t="e">
        <f>$C$2</f>
        <v>#REF!</v>
      </c>
      <c r="D432" s="22" t="e">
        <f>$D$2</f>
        <v>#REF!</v>
      </c>
      <c r="E432" s="22" t="e">
        <f>$E$2</f>
        <v>#REF!</v>
      </c>
      <c r="F432" s="22" t="e">
        <f>$F$2</f>
        <v>#REF!</v>
      </c>
      <c r="G432" s="22">
        <f>$G422</f>
        <v>0</v>
      </c>
      <c r="H432" s="22" t="e">
        <f>$H$2</f>
        <v>#REF!</v>
      </c>
      <c r="I432" s="19"/>
      <c r="J432" s="19"/>
      <c r="K432" s="19"/>
      <c r="L432" s="19"/>
      <c r="M432" s="19"/>
      <c r="N432" s="19"/>
      <c r="O432" s="19"/>
      <c r="P432" s="13">
        <f>COUNTIF(I432:N432,3)</f>
        <v>0</v>
      </c>
      <c r="Q432" s="13">
        <f>COUNTIF(I432:N432,6)</f>
        <v>0</v>
      </c>
      <c r="R432" s="13">
        <f>COUNTIF(I432:N432,15)</f>
        <v>0</v>
      </c>
      <c r="S432" s="13">
        <f>COUNTIF(I432:N432,20)</f>
        <v>0</v>
      </c>
      <c r="T432" s="13">
        <f>COUNTIF(I432:N432,22)</f>
        <v>0</v>
      </c>
      <c r="U432" s="13">
        <f>COUNTIF(N432:O432,4)</f>
        <v>0</v>
      </c>
      <c r="V432" s="13">
        <f>COUNTIF(O432:P432,8)</f>
        <v>0</v>
      </c>
      <c r="W432" s="16">
        <f>SUMIF(P432:T432,1)</f>
        <v>0</v>
      </c>
      <c r="X432" s="16">
        <f>SUMIF(U432:V432,1)</f>
        <v>0</v>
      </c>
      <c r="Y432" s="11"/>
      <c r="Z432" s="11">
        <v>0</v>
      </c>
    </row>
    <row r="433" spans="1:26" x14ac:dyDescent="0.25">
      <c r="A433" s="109" t="s">
        <v>24</v>
      </c>
      <c r="B433" s="22" t="e">
        <f>$B$3</f>
        <v>#REF!</v>
      </c>
      <c r="C433" s="22" t="e">
        <f>$C$3</f>
        <v>#REF!</v>
      </c>
      <c r="D433" s="22" t="e">
        <f>$D423</f>
        <v>#REF!</v>
      </c>
      <c r="E433" s="22" t="e">
        <f>$E$3</f>
        <v>#REF!</v>
      </c>
      <c r="F433" s="22" t="e">
        <f>$F$3</f>
        <v>#REF!</v>
      </c>
      <c r="G433" s="22" t="e">
        <f>$G$3</f>
        <v>#REF!</v>
      </c>
      <c r="H433" s="22" t="e">
        <f>$H$3</f>
        <v>#REF!</v>
      </c>
      <c r="I433" s="13">
        <f>$I$432</f>
        <v>0</v>
      </c>
      <c r="J433" s="13">
        <f>$J$432</f>
        <v>0</v>
      </c>
      <c r="K433" s="13">
        <f>$K$432</f>
        <v>0</v>
      </c>
      <c r="L433" s="13">
        <f>$L$432</f>
        <v>0</v>
      </c>
      <c r="M433" s="13">
        <f>$M$432</f>
        <v>0</v>
      </c>
      <c r="N433" s="13">
        <f>$N$432</f>
        <v>0</v>
      </c>
      <c r="O433" s="13">
        <f>$O$432</f>
        <v>0</v>
      </c>
      <c r="P433" s="13">
        <f>COUNTIF(I433:N433,15)</f>
        <v>0</v>
      </c>
      <c r="Q433" s="13">
        <f>COUNTIF(I433:N433,17)</f>
        <v>0</v>
      </c>
      <c r="R433" s="13">
        <f>COUNTIF(I433:N433,27)</f>
        <v>0</v>
      </c>
      <c r="S433" s="13">
        <f>COUNTIF(I433:N433,33)</f>
        <v>0</v>
      </c>
      <c r="T433" s="13">
        <f>COUNTIF(I433:N433,50)</f>
        <v>0</v>
      </c>
      <c r="U433" s="13">
        <f>COUNTIF(N433:O433,1)</f>
        <v>0</v>
      </c>
      <c r="V433" s="13">
        <f>COUNTIF(O433:P433,2)</f>
        <v>0</v>
      </c>
      <c r="W433" s="16">
        <f t="shared" ref="W433:W439" si="473">SUMIF(P433:T433,1)</f>
        <v>0</v>
      </c>
      <c r="X433" s="16">
        <f t="shared" ref="X433:X439" si="474">SUMIF(U433:V433,1)</f>
        <v>0</v>
      </c>
      <c r="Y433" s="11"/>
      <c r="Z433" s="11">
        <v>0</v>
      </c>
    </row>
    <row r="434" spans="1:26" x14ac:dyDescent="0.25">
      <c r="A434" s="109" t="s">
        <v>25</v>
      </c>
      <c r="B434" s="22" t="e">
        <f>$B$4</f>
        <v>#REF!</v>
      </c>
      <c r="C434" s="22" t="e">
        <f>$C$4</f>
        <v>#REF!</v>
      </c>
      <c r="D434" s="22" t="e">
        <f>$D424</f>
        <v>#REF!</v>
      </c>
      <c r="E434" s="22" t="e">
        <f>$E$4</f>
        <v>#REF!</v>
      </c>
      <c r="F434" s="22" t="e">
        <f>$F$4</f>
        <v>#REF!</v>
      </c>
      <c r="G434" s="22" t="e">
        <f>$G$4</f>
        <v>#REF!</v>
      </c>
      <c r="H434" s="22" t="e">
        <f>$H$4</f>
        <v>#REF!</v>
      </c>
      <c r="I434" s="13">
        <f t="shared" ref="I434:I439" si="475">$I$432</f>
        <v>0</v>
      </c>
      <c r="J434" s="13">
        <f t="shared" ref="J434:J439" si="476">$J$432</f>
        <v>0</v>
      </c>
      <c r="K434" s="13">
        <f t="shared" ref="K434:K439" si="477">$K$432</f>
        <v>0</v>
      </c>
      <c r="L434" s="13">
        <f t="shared" ref="L434:L439" si="478">$L$432</f>
        <v>0</v>
      </c>
      <c r="M434" s="13">
        <f t="shared" ref="M434:M439" si="479">$M$432</f>
        <v>0</v>
      </c>
      <c r="N434" s="13">
        <f t="shared" ref="N434:N439" si="480">$N$432</f>
        <v>0</v>
      </c>
      <c r="O434" s="13">
        <f t="shared" ref="O434:O439" si="481">$O$432</f>
        <v>0</v>
      </c>
      <c r="P434" s="13">
        <f>COUNTIF(I434:N434,7)</f>
        <v>0</v>
      </c>
      <c r="Q434" s="13">
        <f t="shared" ref="Q434" si="482">COUNTIF(I434:N434,8)</f>
        <v>0</v>
      </c>
      <c r="R434" s="13">
        <f>COUNTIF(I434:N434,28)</f>
        <v>0</v>
      </c>
      <c r="S434" s="13">
        <f>COUNTIF(I434:N434,34)</f>
        <v>0</v>
      </c>
      <c r="T434" s="13">
        <f>COUNTIF(I434:N434,39)</f>
        <v>0</v>
      </c>
      <c r="U434" s="13">
        <f t="shared" ref="U434:U435" si="483">COUNTIF(N434:O434,4)</f>
        <v>0</v>
      </c>
      <c r="V434" s="13">
        <f>COUNTIF(O434:P434,10)</f>
        <v>0</v>
      </c>
      <c r="W434" s="16">
        <f t="shared" si="473"/>
        <v>0</v>
      </c>
      <c r="X434" s="16">
        <f t="shared" si="474"/>
        <v>0</v>
      </c>
      <c r="Y434" s="11"/>
      <c r="Z434" s="11">
        <v>0</v>
      </c>
    </row>
    <row r="435" spans="1:26" x14ac:dyDescent="0.25">
      <c r="A435" s="109" t="s">
        <v>26</v>
      </c>
      <c r="B435" s="22" t="e">
        <f>$B$5</f>
        <v>#REF!</v>
      </c>
      <c r="C435" s="22" t="e">
        <f>$C$5</f>
        <v>#REF!</v>
      </c>
      <c r="D435" s="22" t="e">
        <f>$D$5</f>
        <v>#REF!</v>
      </c>
      <c r="E435" s="22" t="e">
        <f>$E425</f>
        <v>#REF!</v>
      </c>
      <c r="F435" s="22" t="e">
        <f>$F$5</f>
        <v>#REF!</v>
      </c>
      <c r="G435" s="22" t="e">
        <f>$G$5</f>
        <v>#REF!</v>
      </c>
      <c r="H435" s="22" t="e">
        <f>$H$5</f>
        <v>#REF!</v>
      </c>
      <c r="I435" s="13">
        <f t="shared" si="475"/>
        <v>0</v>
      </c>
      <c r="J435" s="13">
        <f t="shared" si="476"/>
        <v>0</v>
      </c>
      <c r="K435" s="13">
        <f t="shared" si="477"/>
        <v>0</v>
      </c>
      <c r="L435" s="13">
        <f t="shared" si="478"/>
        <v>0</v>
      </c>
      <c r="M435" s="13">
        <f t="shared" si="479"/>
        <v>0</v>
      </c>
      <c r="N435" s="13">
        <f t="shared" si="480"/>
        <v>0</v>
      </c>
      <c r="O435" s="13">
        <f t="shared" si="481"/>
        <v>0</v>
      </c>
      <c r="P435" s="13">
        <f>COUNTIF(I435:N435,1)</f>
        <v>0</v>
      </c>
      <c r="Q435" s="13">
        <f>COUNTIF(I435:N435,6)</f>
        <v>0</v>
      </c>
      <c r="R435" s="13">
        <f>COUNTIF(I435:N435,19)</f>
        <v>0</v>
      </c>
      <c r="S435" s="13">
        <f>COUNTIF(I435:N435,38)</f>
        <v>0</v>
      </c>
      <c r="T435" s="13">
        <f>COUNTIF(I435:N435,40)</f>
        <v>0</v>
      </c>
      <c r="U435" s="13">
        <f t="shared" si="483"/>
        <v>0</v>
      </c>
      <c r="V435" s="13">
        <f>COUNTIF(O435:P435,5)</f>
        <v>0</v>
      </c>
      <c r="W435" s="16">
        <f t="shared" si="473"/>
        <v>0</v>
      </c>
      <c r="X435" s="16">
        <f t="shared" si="474"/>
        <v>0</v>
      </c>
      <c r="Y435" s="11"/>
      <c r="Z435" s="11">
        <v>0</v>
      </c>
    </row>
    <row r="436" spans="1:26" x14ac:dyDescent="0.25">
      <c r="A436" s="109" t="s">
        <v>27</v>
      </c>
      <c r="B436" s="22" t="e">
        <f>$B$6</f>
        <v>#REF!</v>
      </c>
      <c r="C436" s="22" t="e">
        <f>$C$6</f>
        <v>#REF!</v>
      </c>
      <c r="D436" s="22" t="e">
        <f>$D$6</f>
        <v>#REF!</v>
      </c>
      <c r="E436" s="22" t="e">
        <f>$E$6</f>
        <v>#REF!</v>
      </c>
      <c r="F436" s="22" t="e">
        <f>$F$6</f>
        <v>#REF!</v>
      </c>
      <c r="G436" s="22" t="e">
        <f>$G$6</f>
        <v>#REF!</v>
      </c>
      <c r="H436" s="22" t="e">
        <f>$H$6</f>
        <v>#REF!</v>
      </c>
      <c r="I436" s="13">
        <f t="shared" si="475"/>
        <v>0</v>
      </c>
      <c r="J436" s="13">
        <f t="shared" si="476"/>
        <v>0</v>
      </c>
      <c r="K436" s="13">
        <f t="shared" si="477"/>
        <v>0</v>
      </c>
      <c r="L436" s="13">
        <f t="shared" si="478"/>
        <v>0</v>
      </c>
      <c r="M436" s="13">
        <f t="shared" si="479"/>
        <v>0</v>
      </c>
      <c r="N436" s="13">
        <f t="shared" si="480"/>
        <v>0</v>
      </c>
      <c r="O436" s="13">
        <f t="shared" si="481"/>
        <v>0</v>
      </c>
      <c r="P436" s="13">
        <f>COUNTIF(I436:N436,10)</f>
        <v>0</v>
      </c>
      <c r="Q436" s="13">
        <f>COUNTIF(I436:N436,25)</f>
        <v>0</v>
      </c>
      <c r="R436" s="13">
        <f>COUNTIF(I436:N436,26)</f>
        <v>0</v>
      </c>
      <c r="S436" s="13">
        <f>COUNTIF(I436:N436,29)</f>
        <v>0</v>
      </c>
      <c r="T436" s="13">
        <f>COUNTIF(I436:N436,35)</f>
        <v>0</v>
      </c>
      <c r="U436" s="13">
        <f>COUNTIF(N436:O436,6)</f>
        <v>0</v>
      </c>
      <c r="V436" s="13">
        <f>COUNTIF(O436:P436,9)</f>
        <v>0</v>
      </c>
      <c r="W436" s="16">
        <f t="shared" si="473"/>
        <v>0</v>
      </c>
      <c r="X436" s="16">
        <f t="shared" si="474"/>
        <v>0</v>
      </c>
      <c r="Y436" s="11"/>
      <c r="Z436" s="11">
        <v>0</v>
      </c>
    </row>
    <row r="437" spans="1:26" x14ac:dyDescent="0.25">
      <c r="A437" s="109" t="s">
        <v>28</v>
      </c>
      <c r="B437" s="22" t="e">
        <f>$B$7</f>
        <v>#REF!</v>
      </c>
      <c r="C437" s="22" t="e">
        <f>$C$7</f>
        <v>#REF!</v>
      </c>
      <c r="D437" s="22" t="e">
        <f>$D427</f>
        <v>#REF!</v>
      </c>
      <c r="E437" s="22" t="e">
        <f>$E$7</f>
        <v>#REF!</v>
      </c>
      <c r="F437" s="22" t="e">
        <f>$F$7</f>
        <v>#REF!</v>
      </c>
      <c r="G437" s="22" t="e">
        <f>$G$7</f>
        <v>#REF!</v>
      </c>
      <c r="H437" s="22" t="e">
        <f>$H$7</f>
        <v>#REF!</v>
      </c>
      <c r="I437" s="13">
        <f t="shared" si="475"/>
        <v>0</v>
      </c>
      <c r="J437" s="13">
        <f t="shared" si="476"/>
        <v>0</v>
      </c>
      <c r="K437" s="13">
        <f t="shared" si="477"/>
        <v>0</v>
      </c>
      <c r="L437" s="13">
        <f t="shared" si="478"/>
        <v>0</v>
      </c>
      <c r="M437" s="13">
        <f t="shared" si="479"/>
        <v>0</v>
      </c>
      <c r="N437" s="13">
        <f t="shared" si="480"/>
        <v>0</v>
      </c>
      <c r="O437" s="13">
        <f t="shared" si="481"/>
        <v>0</v>
      </c>
      <c r="P437" s="13">
        <f>COUNTIF(I437:N437,8)</f>
        <v>0</v>
      </c>
      <c r="Q437" s="13">
        <f>COUNTIF(I437:N437,33)</f>
        <v>0</v>
      </c>
      <c r="R437" s="13">
        <f>COUNTIF(I437:N437,35)</f>
        <v>0</v>
      </c>
      <c r="S437" s="13">
        <f>COUNTIF(I437:N437,36)</f>
        <v>0</v>
      </c>
      <c r="T437" s="13">
        <f>COUNTIF(I437:N437,37)</f>
        <v>0</v>
      </c>
      <c r="U437" s="13">
        <f>COUNTIF(N437:O437,3)</f>
        <v>0</v>
      </c>
      <c r="V437" s="13">
        <f>COUNTIF(O437:P437,7)</f>
        <v>0</v>
      </c>
      <c r="W437" s="16">
        <f t="shared" si="473"/>
        <v>0</v>
      </c>
      <c r="X437" s="16">
        <f t="shared" si="474"/>
        <v>0</v>
      </c>
      <c r="Y437" s="11"/>
      <c r="Z437" s="11">
        <v>0</v>
      </c>
    </row>
    <row r="438" spans="1:26" x14ac:dyDescent="0.25">
      <c r="A438" s="109" t="s">
        <v>29</v>
      </c>
      <c r="B438" s="22" t="e">
        <f>$B$8</f>
        <v>#REF!</v>
      </c>
      <c r="C438" s="22" t="e">
        <f>$C$8</f>
        <v>#REF!</v>
      </c>
      <c r="D438" s="22" t="e">
        <f>$D$8</f>
        <v>#REF!</v>
      </c>
      <c r="E438" s="22" t="e">
        <f>$E$8</f>
        <v>#REF!</v>
      </c>
      <c r="F438" s="22" t="e">
        <f>$F$8</f>
        <v>#REF!</v>
      </c>
      <c r="G438" s="22" t="e">
        <f>$G$8</f>
        <v>#REF!</v>
      </c>
      <c r="H438" s="22" t="e">
        <f>$H$8</f>
        <v>#REF!</v>
      </c>
      <c r="I438" s="13">
        <f t="shared" si="475"/>
        <v>0</v>
      </c>
      <c r="J438" s="13">
        <f t="shared" si="476"/>
        <v>0</v>
      </c>
      <c r="K438" s="13">
        <f t="shared" si="477"/>
        <v>0</v>
      </c>
      <c r="L438" s="13">
        <f t="shared" si="478"/>
        <v>0</v>
      </c>
      <c r="M438" s="13">
        <f t="shared" si="479"/>
        <v>0</v>
      </c>
      <c r="N438" s="13">
        <f t="shared" si="480"/>
        <v>0</v>
      </c>
      <c r="O438" s="13">
        <f t="shared" si="481"/>
        <v>0</v>
      </c>
      <c r="P438" s="13">
        <v>0</v>
      </c>
      <c r="Q438" s="13">
        <v>0</v>
      </c>
      <c r="R438" s="13">
        <v>0</v>
      </c>
      <c r="S438" s="13">
        <v>0</v>
      </c>
      <c r="T438" s="13">
        <v>0</v>
      </c>
      <c r="U438" s="13">
        <v>0</v>
      </c>
      <c r="V438" s="13">
        <v>0</v>
      </c>
      <c r="W438" s="16">
        <f t="shared" si="473"/>
        <v>0</v>
      </c>
      <c r="X438" s="16">
        <f t="shared" si="474"/>
        <v>0</v>
      </c>
      <c r="Y438" s="11"/>
      <c r="Z438" s="11">
        <v>0</v>
      </c>
    </row>
    <row r="439" spans="1:26" ht="15.75" thickBot="1" x14ac:dyDescent="0.3">
      <c r="A439" s="109" t="s">
        <v>30</v>
      </c>
      <c r="B439" s="22" t="e">
        <f>$B$9</f>
        <v>#REF!</v>
      </c>
      <c r="C439" s="22" t="e">
        <f>$C$9</f>
        <v>#REF!</v>
      </c>
      <c r="D439" s="22" t="e">
        <f>$D$9</f>
        <v>#REF!</v>
      </c>
      <c r="E439" s="22" t="e">
        <f>$E$9</f>
        <v>#REF!</v>
      </c>
      <c r="F439" s="22" t="e">
        <f>$F$9</f>
        <v>#REF!</v>
      </c>
      <c r="G439" s="22" t="e">
        <f>$G$9</f>
        <v>#REF!</v>
      </c>
      <c r="H439" s="22" t="e">
        <f>$H$9</f>
        <v>#REF!</v>
      </c>
      <c r="I439" s="13">
        <f t="shared" si="475"/>
        <v>0</v>
      </c>
      <c r="J439" s="13">
        <f t="shared" si="476"/>
        <v>0</v>
      </c>
      <c r="K439" s="13">
        <f t="shared" si="477"/>
        <v>0</v>
      </c>
      <c r="L439" s="13">
        <f t="shared" si="478"/>
        <v>0</v>
      </c>
      <c r="M439" s="13">
        <f t="shared" si="479"/>
        <v>0</v>
      </c>
      <c r="N439" s="13">
        <f t="shared" si="480"/>
        <v>0</v>
      </c>
      <c r="O439" s="13">
        <f t="shared" si="481"/>
        <v>0</v>
      </c>
      <c r="P439" s="13">
        <v>0</v>
      </c>
      <c r="Q439" s="13">
        <v>0</v>
      </c>
      <c r="R439" s="13">
        <v>0</v>
      </c>
      <c r="S439" s="13">
        <v>0</v>
      </c>
      <c r="T439" s="13">
        <v>0</v>
      </c>
      <c r="U439" s="13">
        <v>0</v>
      </c>
      <c r="V439" s="13">
        <v>0</v>
      </c>
      <c r="W439" s="16">
        <f t="shared" si="473"/>
        <v>0</v>
      </c>
      <c r="X439" s="16">
        <f t="shared" si="474"/>
        <v>0</v>
      </c>
      <c r="Y439" s="11"/>
      <c r="Z439" s="11"/>
    </row>
    <row r="440" spans="1:26" ht="15.75" thickBot="1" x14ac:dyDescent="0.3">
      <c r="A440" s="81">
        <v>44505</v>
      </c>
      <c r="B440" s="361" t="s">
        <v>0</v>
      </c>
      <c r="C440" s="340"/>
      <c r="D440" s="340"/>
      <c r="E440" s="340"/>
      <c r="F440" s="340"/>
      <c r="G440" s="340"/>
      <c r="H440" s="346"/>
      <c r="I440" s="361" t="s">
        <v>1</v>
      </c>
      <c r="J440" s="340"/>
      <c r="K440" s="340"/>
      <c r="L440" s="340"/>
      <c r="M440" s="340"/>
      <c r="N440" s="340"/>
      <c r="O440" s="340"/>
      <c r="P440" s="361" t="s">
        <v>2</v>
      </c>
      <c r="Q440" s="340"/>
      <c r="R440" s="340"/>
      <c r="S440" s="340"/>
      <c r="T440" s="340"/>
      <c r="U440" s="340"/>
      <c r="V440" s="340"/>
      <c r="W440" s="1" t="s">
        <v>9</v>
      </c>
      <c r="X440" s="2" t="s">
        <v>3</v>
      </c>
      <c r="Y440" s="11"/>
      <c r="Z440" s="11" t="s">
        <v>5</v>
      </c>
    </row>
    <row r="441" spans="1:26" x14ac:dyDescent="0.25">
      <c r="A441" s="109" t="s">
        <v>23</v>
      </c>
      <c r="B441" s="22" t="e">
        <f>$B$2</f>
        <v>#REF!</v>
      </c>
      <c r="C441" s="22" t="e">
        <f>$C$2</f>
        <v>#REF!</v>
      </c>
      <c r="D441" s="22" t="e">
        <f>$D$2</f>
        <v>#REF!</v>
      </c>
      <c r="E441" s="22" t="e">
        <f>$E$2</f>
        <v>#REF!</v>
      </c>
      <c r="F441" s="22" t="e">
        <f>$F$2</f>
        <v>#REF!</v>
      </c>
      <c r="G441" s="22">
        <f>$G431</f>
        <v>0</v>
      </c>
      <c r="H441" s="22" t="e">
        <f>$H$2</f>
        <v>#REF!</v>
      </c>
      <c r="I441" s="19"/>
      <c r="J441" s="19"/>
      <c r="K441" s="19"/>
      <c r="L441" s="19"/>
      <c r="M441" s="19"/>
      <c r="N441" s="19"/>
      <c r="O441" s="19"/>
      <c r="P441" s="13">
        <f>COUNTIF(I441:N441,3)</f>
        <v>0</v>
      </c>
      <c r="Q441" s="13">
        <f>COUNTIF(I441:N441,6)</f>
        <v>0</v>
      </c>
      <c r="R441" s="13">
        <f>COUNTIF(I441:N441,15)</f>
        <v>0</v>
      </c>
      <c r="S441" s="13">
        <f>COUNTIF(I441:N441,20)</f>
        <v>0</v>
      </c>
      <c r="T441" s="13">
        <f>COUNTIF(I441:N441,22)</f>
        <v>0</v>
      </c>
      <c r="U441" s="13">
        <f>COUNTIF(N441:O441,4)</f>
        <v>0</v>
      </c>
      <c r="V441" s="13">
        <f>COUNTIF(O441:P441,8)</f>
        <v>0</v>
      </c>
      <c r="W441" s="16">
        <f>SUMIF(P441:T441,1)</f>
        <v>0</v>
      </c>
      <c r="X441" s="16">
        <f>SUMIF(U441:V441,1)</f>
        <v>0</v>
      </c>
      <c r="Y441" s="11"/>
      <c r="Z441" s="11">
        <v>0</v>
      </c>
    </row>
    <row r="442" spans="1:26" x14ac:dyDescent="0.25">
      <c r="A442" s="109" t="s">
        <v>24</v>
      </c>
      <c r="B442" s="22" t="e">
        <f>$B$3</f>
        <v>#REF!</v>
      </c>
      <c r="C442" s="22" t="e">
        <f>$C$3</f>
        <v>#REF!</v>
      </c>
      <c r="D442" s="22" t="e">
        <f>$D432</f>
        <v>#REF!</v>
      </c>
      <c r="E442" s="22" t="e">
        <f>$E$3</f>
        <v>#REF!</v>
      </c>
      <c r="F442" s="22" t="e">
        <f>$F$3</f>
        <v>#REF!</v>
      </c>
      <c r="G442" s="22" t="e">
        <f>$G$3</f>
        <v>#REF!</v>
      </c>
      <c r="H442" s="22" t="e">
        <f>$H$3</f>
        <v>#REF!</v>
      </c>
      <c r="I442" s="13">
        <f>$I$441</f>
        <v>0</v>
      </c>
      <c r="J442" s="13">
        <f>$J$441</f>
        <v>0</v>
      </c>
      <c r="K442" s="13">
        <f>$K$441</f>
        <v>0</v>
      </c>
      <c r="L442" s="13">
        <f>$L$441</f>
        <v>0</v>
      </c>
      <c r="M442" s="13">
        <f>$M$441</f>
        <v>0</v>
      </c>
      <c r="N442" s="13">
        <f>$N$441</f>
        <v>0</v>
      </c>
      <c r="O442" s="13">
        <f>$O$441</f>
        <v>0</v>
      </c>
      <c r="P442" s="13">
        <f>COUNTIF(I442:N442,15)</f>
        <v>0</v>
      </c>
      <c r="Q442" s="13">
        <f>COUNTIF(I442:N442,17)</f>
        <v>0</v>
      </c>
      <c r="R442" s="13">
        <f>COUNTIF(I442:N442,27)</f>
        <v>0</v>
      </c>
      <c r="S442" s="13">
        <f>COUNTIF(I442:N442,33)</f>
        <v>0</v>
      </c>
      <c r="T442" s="13">
        <f>COUNTIF(I442:N442,50)</f>
        <v>0</v>
      </c>
      <c r="U442" s="13">
        <f>COUNTIF(N442:O442,1)</f>
        <v>0</v>
      </c>
      <c r="V442" s="13">
        <f>COUNTIF(O442:P442,2)</f>
        <v>0</v>
      </c>
      <c r="W442" s="16">
        <f t="shared" ref="W442:W448" si="484">SUMIF(P442:T442,1)</f>
        <v>0</v>
      </c>
      <c r="X442" s="16">
        <f t="shared" ref="X442:X448" si="485">SUMIF(U442:V442,1)</f>
        <v>0</v>
      </c>
      <c r="Y442" s="11"/>
      <c r="Z442" s="11">
        <v>0</v>
      </c>
    </row>
    <row r="443" spans="1:26" x14ac:dyDescent="0.25">
      <c r="A443" s="109" t="s">
        <v>25</v>
      </c>
      <c r="B443" s="22" t="e">
        <f>$B$4</f>
        <v>#REF!</v>
      </c>
      <c r="C443" s="22" t="e">
        <f>$C$4</f>
        <v>#REF!</v>
      </c>
      <c r="D443" s="22" t="e">
        <f>$D433</f>
        <v>#REF!</v>
      </c>
      <c r="E443" s="22" t="e">
        <f>$E$4</f>
        <v>#REF!</v>
      </c>
      <c r="F443" s="22" t="e">
        <f>$F$4</f>
        <v>#REF!</v>
      </c>
      <c r="G443" s="22" t="e">
        <f>$G$4</f>
        <v>#REF!</v>
      </c>
      <c r="H443" s="22" t="e">
        <f>$H$4</f>
        <v>#REF!</v>
      </c>
      <c r="I443" s="13">
        <f t="shared" ref="I443:I448" si="486">$I$441</f>
        <v>0</v>
      </c>
      <c r="J443" s="13">
        <f t="shared" ref="J443:J448" si="487">$J$441</f>
        <v>0</v>
      </c>
      <c r="K443" s="13">
        <f t="shared" ref="K443:K448" si="488">$K$441</f>
        <v>0</v>
      </c>
      <c r="L443" s="13">
        <f t="shared" ref="L443:L448" si="489">$L$441</f>
        <v>0</v>
      </c>
      <c r="M443" s="13">
        <f t="shared" ref="M443:M448" si="490">$M$441</f>
        <v>0</v>
      </c>
      <c r="N443" s="13">
        <f t="shared" ref="N443:N448" si="491">$N$441</f>
        <v>0</v>
      </c>
      <c r="O443" s="13">
        <f t="shared" ref="O443:O448" si="492">$O$441</f>
        <v>0</v>
      </c>
      <c r="P443" s="13">
        <f>COUNTIF(I443:N443,7)</f>
        <v>0</v>
      </c>
      <c r="Q443" s="13">
        <f t="shared" ref="Q443" si="493">COUNTIF(I443:N443,8)</f>
        <v>0</v>
      </c>
      <c r="R443" s="13">
        <f>COUNTIF(I443:N443,28)</f>
        <v>0</v>
      </c>
      <c r="S443" s="13">
        <f>COUNTIF(I443:N443,34)</f>
        <v>0</v>
      </c>
      <c r="T443" s="13">
        <f>COUNTIF(I443:N443,39)</f>
        <v>0</v>
      </c>
      <c r="U443" s="13">
        <f t="shared" ref="U443:U444" si="494">COUNTIF(N443:O443,4)</f>
        <v>0</v>
      </c>
      <c r="V443" s="13">
        <f>COUNTIF(O443:P443,10)</f>
        <v>0</v>
      </c>
      <c r="W443" s="16">
        <f t="shared" si="484"/>
        <v>0</v>
      </c>
      <c r="X443" s="16">
        <f t="shared" si="485"/>
        <v>0</v>
      </c>
      <c r="Y443" s="11"/>
      <c r="Z443" s="11">
        <v>0</v>
      </c>
    </row>
    <row r="444" spans="1:26" x14ac:dyDescent="0.25">
      <c r="A444" s="109" t="s">
        <v>26</v>
      </c>
      <c r="B444" s="22" t="e">
        <f>$B$5</f>
        <v>#REF!</v>
      </c>
      <c r="C444" s="22" t="e">
        <f>$C$5</f>
        <v>#REF!</v>
      </c>
      <c r="D444" s="22" t="e">
        <f>$D$5</f>
        <v>#REF!</v>
      </c>
      <c r="E444" s="22" t="e">
        <f>$G38</f>
        <v>#REF!</v>
      </c>
      <c r="F444" s="22" t="e">
        <f>$F$5</f>
        <v>#REF!</v>
      </c>
      <c r="G444" s="22" t="e">
        <f>$G$5</f>
        <v>#REF!</v>
      </c>
      <c r="H444" s="22" t="e">
        <f>$H$5</f>
        <v>#REF!</v>
      </c>
      <c r="I444" s="13">
        <f t="shared" si="486"/>
        <v>0</v>
      </c>
      <c r="J444" s="13">
        <f t="shared" si="487"/>
        <v>0</v>
      </c>
      <c r="K444" s="13">
        <f t="shared" si="488"/>
        <v>0</v>
      </c>
      <c r="L444" s="13">
        <f t="shared" si="489"/>
        <v>0</v>
      </c>
      <c r="M444" s="13">
        <f t="shared" si="490"/>
        <v>0</v>
      </c>
      <c r="N444" s="13">
        <f t="shared" si="491"/>
        <v>0</v>
      </c>
      <c r="O444" s="13">
        <f t="shared" si="492"/>
        <v>0</v>
      </c>
      <c r="P444" s="13">
        <f>COUNTIF(I444:N444,1)</f>
        <v>0</v>
      </c>
      <c r="Q444" s="13">
        <f>COUNTIF(I444:N444,6)</f>
        <v>0</v>
      </c>
      <c r="R444" s="13">
        <f>COUNTIF(I444:N444,19)</f>
        <v>0</v>
      </c>
      <c r="S444" s="13">
        <f>COUNTIF(I444:N444,38)</f>
        <v>0</v>
      </c>
      <c r="T444" s="13">
        <f>COUNTIF(I444:N444,40)</f>
        <v>0</v>
      </c>
      <c r="U444" s="13">
        <f t="shared" si="494"/>
        <v>0</v>
      </c>
      <c r="V444" s="13">
        <f>COUNTIF(O444:P444,5)</f>
        <v>0</v>
      </c>
      <c r="W444" s="16">
        <f t="shared" si="484"/>
        <v>0</v>
      </c>
      <c r="X444" s="16">
        <f t="shared" si="485"/>
        <v>0</v>
      </c>
      <c r="Y444" s="11"/>
      <c r="Z444" s="11">
        <v>0</v>
      </c>
    </row>
    <row r="445" spans="1:26" x14ac:dyDescent="0.25">
      <c r="A445" s="109" t="s">
        <v>27</v>
      </c>
      <c r="B445" s="22" t="e">
        <f>$B$6</f>
        <v>#REF!</v>
      </c>
      <c r="C445" s="22" t="e">
        <f>$C$6</f>
        <v>#REF!</v>
      </c>
      <c r="D445" s="22" t="e">
        <f>$D$6</f>
        <v>#REF!</v>
      </c>
      <c r="E445" s="22" t="e">
        <f>$E$6</f>
        <v>#REF!</v>
      </c>
      <c r="F445" s="22" t="e">
        <f>$F$6</f>
        <v>#REF!</v>
      </c>
      <c r="G445" s="22" t="e">
        <f>$G$6</f>
        <v>#REF!</v>
      </c>
      <c r="H445" s="22" t="e">
        <f>$H$6</f>
        <v>#REF!</v>
      </c>
      <c r="I445" s="13">
        <f t="shared" si="486"/>
        <v>0</v>
      </c>
      <c r="J445" s="13">
        <f t="shared" si="487"/>
        <v>0</v>
      </c>
      <c r="K445" s="13">
        <f t="shared" si="488"/>
        <v>0</v>
      </c>
      <c r="L445" s="13">
        <f t="shared" si="489"/>
        <v>0</v>
      </c>
      <c r="M445" s="13">
        <f t="shared" si="490"/>
        <v>0</v>
      </c>
      <c r="N445" s="13">
        <f t="shared" si="491"/>
        <v>0</v>
      </c>
      <c r="O445" s="13">
        <f t="shared" si="492"/>
        <v>0</v>
      </c>
      <c r="P445" s="13">
        <f>COUNTIF(I445:N445,10)</f>
        <v>0</v>
      </c>
      <c r="Q445" s="13">
        <f>COUNTIF(I445:N445,25)</f>
        <v>0</v>
      </c>
      <c r="R445" s="13">
        <f>COUNTIF(I445:N445,26)</f>
        <v>0</v>
      </c>
      <c r="S445" s="13">
        <f>COUNTIF(I445:N445,29)</f>
        <v>0</v>
      </c>
      <c r="T445" s="13">
        <f>COUNTIF(I445:N445,35)</f>
        <v>0</v>
      </c>
      <c r="U445" s="13">
        <f>COUNTIF(N445:O445,6)</f>
        <v>0</v>
      </c>
      <c r="V445" s="13">
        <f>COUNTIF(O445:P445,9)</f>
        <v>0</v>
      </c>
      <c r="W445" s="16">
        <f t="shared" si="484"/>
        <v>0</v>
      </c>
      <c r="X445" s="16">
        <f t="shared" si="485"/>
        <v>0</v>
      </c>
      <c r="Y445" s="11"/>
      <c r="Z445" s="11">
        <v>0</v>
      </c>
    </row>
    <row r="446" spans="1:26" x14ac:dyDescent="0.25">
      <c r="A446" s="109" t="s">
        <v>28</v>
      </c>
      <c r="B446" s="22" t="e">
        <f>$B$7</f>
        <v>#REF!</v>
      </c>
      <c r="C446" s="22" t="e">
        <f>$C$7</f>
        <v>#REF!</v>
      </c>
      <c r="D446" s="22" t="e">
        <f>$D436</f>
        <v>#REF!</v>
      </c>
      <c r="E446" s="22" t="e">
        <f>$E$7</f>
        <v>#REF!</v>
      </c>
      <c r="F446" s="22" t="e">
        <f>$F$7</f>
        <v>#REF!</v>
      </c>
      <c r="G446" s="22" t="e">
        <f>$G$7</f>
        <v>#REF!</v>
      </c>
      <c r="H446" s="22" t="e">
        <f>$H$7</f>
        <v>#REF!</v>
      </c>
      <c r="I446" s="13">
        <f t="shared" si="486"/>
        <v>0</v>
      </c>
      <c r="J446" s="13">
        <f t="shared" si="487"/>
        <v>0</v>
      </c>
      <c r="K446" s="13">
        <f t="shared" si="488"/>
        <v>0</v>
      </c>
      <c r="L446" s="13">
        <f t="shared" si="489"/>
        <v>0</v>
      </c>
      <c r="M446" s="13">
        <f t="shared" si="490"/>
        <v>0</v>
      </c>
      <c r="N446" s="13">
        <f t="shared" si="491"/>
        <v>0</v>
      </c>
      <c r="O446" s="13">
        <f t="shared" si="492"/>
        <v>0</v>
      </c>
      <c r="P446" s="13">
        <f>COUNTIF(I446:N446,8)</f>
        <v>0</v>
      </c>
      <c r="Q446" s="13">
        <f>COUNTIF(I446:N446,33)</f>
        <v>0</v>
      </c>
      <c r="R446" s="13">
        <f>COUNTIF(I446:N446,35)</f>
        <v>0</v>
      </c>
      <c r="S446" s="13">
        <f>COUNTIF(I446:N446,36)</f>
        <v>0</v>
      </c>
      <c r="T446" s="13">
        <f>COUNTIF(I446:N446,37)</f>
        <v>0</v>
      </c>
      <c r="U446" s="13">
        <f>COUNTIF(N446:O446,3)</f>
        <v>0</v>
      </c>
      <c r="V446" s="13">
        <f>COUNTIF(O446:P446,7)</f>
        <v>0</v>
      </c>
      <c r="W446" s="16">
        <f t="shared" si="484"/>
        <v>0</v>
      </c>
      <c r="X446" s="16">
        <f t="shared" si="485"/>
        <v>0</v>
      </c>
      <c r="Y446" s="11"/>
      <c r="Z446" s="11">
        <v>0</v>
      </c>
    </row>
    <row r="447" spans="1:26" x14ac:dyDescent="0.25">
      <c r="A447" s="109" t="s">
        <v>29</v>
      </c>
      <c r="B447" s="22" t="e">
        <f>$B$8</f>
        <v>#REF!</v>
      </c>
      <c r="C447" s="22" t="e">
        <f>$C$8</f>
        <v>#REF!</v>
      </c>
      <c r="D447" s="22" t="e">
        <f>$D$8</f>
        <v>#REF!</v>
      </c>
      <c r="E447" s="22" t="e">
        <f>$E$8</f>
        <v>#REF!</v>
      </c>
      <c r="F447" s="22" t="e">
        <f>$F$8</f>
        <v>#REF!</v>
      </c>
      <c r="G447" s="22" t="e">
        <f>$G$8</f>
        <v>#REF!</v>
      </c>
      <c r="H447" s="22" t="e">
        <f>$H$8</f>
        <v>#REF!</v>
      </c>
      <c r="I447" s="13">
        <f t="shared" si="486"/>
        <v>0</v>
      </c>
      <c r="J447" s="13">
        <f t="shared" si="487"/>
        <v>0</v>
      </c>
      <c r="K447" s="13">
        <f t="shared" si="488"/>
        <v>0</v>
      </c>
      <c r="L447" s="13">
        <f t="shared" si="489"/>
        <v>0</v>
      </c>
      <c r="M447" s="13">
        <f t="shared" si="490"/>
        <v>0</v>
      </c>
      <c r="N447" s="13">
        <f t="shared" si="491"/>
        <v>0</v>
      </c>
      <c r="O447" s="13">
        <f t="shared" si="492"/>
        <v>0</v>
      </c>
      <c r="P447" s="13">
        <v>0</v>
      </c>
      <c r="Q447" s="13">
        <v>0</v>
      </c>
      <c r="R447" s="13">
        <v>0</v>
      </c>
      <c r="S447" s="13">
        <v>0</v>
      </c>
      <c r="T447" s="13">
        <v>0</v>
      </c>
      <c r="U447" s="13">
        <v>0</v>
      </c>
      <c r="V447" s="13">
        <v>0</v>
      </c>
      <c r="W447" s="16">
        <f t="shared" si="484"/>
        <v>0</v>
      </c>
      <c r="X447" s="16">
        <f t="shared" si="485"/>
        <v>0</v>
      </c>
      <c r="Y447" s="11"/>
      <c r="Z447" s="11">
        <v>0</v>
      </c>
    </row>
    <row r="448" spans="1:26" ht="15.75" thickBot="1" x14ac:dyDescent="0.3">
      <c r="A448" s="109" t="s">
        <v>30</v>
      </c>
      <c r="B448" s="22" t="e">
        <f>$B$9</f>
        <v>#REF!</v>
      </c>
      <c r="C448" s="22" t="e">
        <f>$C$9</f>
        <v>#REF!</v>
      </c>
      <c r="D448" s="22" t="e">
        <f>$D$9</f>
        <v>#REF!</v>
      </c>
      <c r="E448" s="22" t="e">
        <f>$E$9</f>
        <v>#REF!</v>
      </c>
      <c r="F448" s="22" t="e">
        <f>$F$9</f>
        <v>#REF!</v>
      </c>
      <c r="G448" s="22" t="e">
        <f>$G$9</f>
        <v>#REF!</v>
      </c>
      <c r="H448" s="22" t="e">
        <f>$H$9</f>
        <v>#REF!</v>
      </c>
      <c r="I448" s="13">
        <f t="shared" si="486"/>
        <v>0</v>
      </c>
      <c r="J448" s="13">
        <f t="shared" si="487"/>
        <v>0</v>
      </c>
      <c r="K448" s="13">
        <f t="shared" si="488"/>
        <v>0</v>
      </c>
      <c r="L448" s="13">
        <f t="shared" si="489"/>
        <v>0</v>
      </c>
      <c r="M448" s="13">
        <f t="shared" si="490"/>
        <v>0</v>
      </c>
      <c r="N448" s="13">
        <f t="shared" si="491"/>
        <v>0</v>
      </c>
      <c r="O448" s="13">
        <f t="shared" si="492"/>
        <v>0</v>
      </c>
      <c r="P448" s="13">
        <v>0</v>
      </c>
      <c r="Q448" s="13">
        <v>0</v>
      </c>
      <c r="R448" s="13">
        <v>0</v>
      </c>
      <c r="S448" s="13">
        <v>0</v>
      </c>
      <c r="T448" s="13">
        <v>0</v>
      </c>
      <c r="U448" s="13">
        <v>0</v>
      </c>
      <c r="V448" s="13">
        <v>0</v>
      </c>
      <c r="W448" s="16">
        <f t="shared" si="484"/>
        <v>0</v>
      </c>
      <c r="X448" s="16">
        <f t="shared" si="485"/>
        <v>0</v>
      </c>
      <c r="Y448" s="11"/>
      <c r="Z448" s="11">
        <v>0</v>
      </c>
    </row>
    <row r="449" spans="1:26" ht="15.75" thickBot="1" x14ac:dyDescent="0.3">
      <c r="A449" s="81">
        <v>44512</v>
      </c>
      <c r="B449" s="361" t="s">
        <v>0</v>
      </c>
      <c r="C449" s="340"/>
      <c r="D449" s="340"/>
      <c r="E449" s="340"/>
      <c r="F449" s="340"/>
      <c r="G449" s="340"/>
      <c r="H449" s="346"/>
      <c r="I449" s="361" t="s">
        <v>1</v>
      </c>
      <c r="J449" s="340"/>
      <c r="K449" s="340"/>
      <c r="L449" s="340"/>
      <c r="M449" s="340"/>
      <c r="N449" s="340"/>
      <c r="O449" s="340"/>
      <c r="P449" s="361" t="s">
        <v>2</v>
      </c>
      <c r="Q449" s="340"/>
      <c r="R449" s="340"/>
      <c r="S449" s="340"/>
      <c r="T449" s="340"/>
      <c r="U449" s="340"/>
      <c r="V449" s="340"/>
      <c r="W449" s="1" t="s">
        <v>9</v>
      </c>
      <c r="X449" s="2" t="s">
        <v>3</v>
      </c>
      <c r="Y449" s="11"/>
      <c r="Z449" s="11" t="s">
        <v>5</v>
      </c>
    </row>
    <row r="450" spans="1:26" x14ac:dyDescent="0.25">
      <c r="A450" s="109" t="s">
        <v>23</v>
      </c>
      <c r="B450" s="22" t="e">
        <f>$B$2</f>
        <v>#REF!</v>
      </c>
      <c r="C450" s="22" t="e">
        <f>$C$2</f>
        <v>#REF!</v>
      </c>
      <c r="D450" s="22" t="e">
        <f>$D$2</f>
        <v>#REF!</v>
      </c>
      <c r="E450" s="22" t="e">
        <f>$E$2</f>
        <v>#REF!</v>
      </c>
      <c r="F450" s="22" t="e">
        <f>$F$2</f>
        <v>#REF!</v>
      </c>
      <c r="G450" s="22">
        <f>$G440</f>
        <v>0</v>
      </c>
      <c r="H450" s="22" t="e">
        <f>$H$2</f>
        <v>#REF!</v>
      </c>
      <c r="I450" s="19"/>
      <c r="J450" s="19"/>
      <c r="K450" s="19"/>
      <c r="L450" s="19"/>
      <c r="M450" s="19"/>
      <c r="N450" s="19"/>
      <c r="O450" s="19"/>
      <c r="P450" s="13">
        <f>COUNTIF(I450:N450,3)</f>
        <v>0</v>
      </c>
      <c r="Q450" s="13">
        <f>COUNTIF(I450:N450,6)</f>
        <v>0</v>
      </c>
      <c r="R450" s="13">
        <f>COUNTIF(I450:N450,15)</f>
        <v>0</v>
      </c>
      <c r="S450" s="13">
        <f>COUNTIF(I450:N450,20)</f>
        <v>0</v>
      </c>
      <c r="T450" s="13">
        <f>COUNTIF(I450:N450,22)</f>
        <v>0</v>
      </c>
      <c r="U450" s="13">
        <f>COUNTIF(N450:O450,4)</f>
        <v>0</v>
      </c>
      <c r="V450" s="13">
        <f>COUNTIF(O450:P450,8)</f>
        <v>0</v>
      </c>
      <c r="W450" s="16">
        <f>SUMIF(P450:T450,1)</f>
        <v>0</v>
      </c>
      <c r="X450" s="16">
        <f>SUMIF(U450:V450,1)</f>
        <v>0</v>
      </c>
      <c r="Y450" s="11"/>
      <c r="Z450" s="11">
        <v>0</v>
      </c>
    </row>
    <row r="451" spans="1:26" x14ac:dyDescent="0.25">
      <c r="A451" s="109" t="s">
        <v>24</v>
      </c>
      <c r="B451" s="22" t="e">
        <f>$B$3</f>
        <v>#REF!</v>
      </c>
      <c r="C451" s="22" t="e">
        <f>$C$3</f>
        <v>#REF!</v>
      </c>
      <c r="D451" s="22" t="e">
        <f>$D441</f>
        <v>#REF!</v>
      </c>
      <c r="E451" s="22" t="e">
        <f>$E$3</f>
        <v>#REF!</v>
      </c>
      <c r="F451" s="22" t="e">
        <f>$F$3</f>
        <v>#REF!</v>
      </c>
      <c r="G451" s="22" t="e">
        <f>$G$3</f>
        <v>#REF!</v>
      </c>
      <c r="H451" s="22" t="e">
        <f>$H$3</f>
        <v>#REF!</v>
      </c>
      <c r="I451" s="13">
        <f>$I$450</f>
        <v>0</v>
      </c>
      <c r="J451" s="13">
        <f>$J$450</f>
        <v>0</v>
      </c>
      <c r="K451" s="13">
        <f>$K$450</f>
        <v>0</v>
      </c>
      <c r="L451" s="13">
        <f>$L$450</f>
        <v>0</v>
      </c>
      <c r="M451" s="13">
        <f>$M$450</f>
        <v>0</v>
      </c>
      <c r="N451" s="13">
        <f>$N$450</f>
        <v>0</v>
      </c>
      <c r="O451" s="13">
        <f>$O$450</f>
        <v>0</v>
      </c>
      <c r="P451" s="13">
        <f>COUNTIF(I451:N451,15)</f>
        <v>0</v>
      </c>
      <c r="Q451" s="13">
        <f>COUNTIF(I451:N451,17)</f>
        <v>0</v>
      </c>
      <c r="R451" s="13">
        <f>COUNTIF(I451:N451,27)</f>
        <v>0</v>
      </c>
      <c r="S451" s="13">
        <f>COUNTIF(I451:N451,33)</f>
        <v>0</v>
      </c>
      <c r="T451" s="13">
        <f>COUNTIF(I451:N451,50)</f>
        <v>0</v>
      </c>
      <c r="U451" s="13">
        <f>COUNTIF(N451:O451,1)</f>
        <v>0</v>
      </c>
      <c r="V451" s="13">
        <f>COUNTIF(O451:P451,2)</f>
        <v>0</v>
      </c>
      <c r="W451" s="16">
        <f t="shared" ref="W451:W457" si="495">SUMIF(P451:T451,1)</f>
        <v>0</v>
      </c>
      <c r="X451" s="16">
        <f t="shared" ref="X451:X457" si="496">SUMIF(U451:V451,1)</f>
        <v>0</v>
      </c>
      <c r="Y451" s="11"/>
      <c r="Z451" s="11">
        <v>0</v>
      </c>
    </row>
    <row r="452" spans="1:26" x14ac:dyDescent="0.25">
      <c r="A452" s="109" t="s">
        <v>25</v>
      </c>
      <c r="B452" s="22" t="e">
        <f>$B$4</f>
        <v>#REF!</v>
      </c>
      <c r="C452" s="22" t="e">
        <f>$C$4</f>
        <v>#REF!</v>
      </c>
      <c r="D452" s="22" t="e">
        <f>$D442</f>
        <v>#REF!</v>
      </c>
      <c r="E452" s="22" t="e">
        <f>$E$4</f>
        <v>#REF!</v>
      </c>
      <c r="F452" s="22" t="e">
        <f>$F$4</f>
        <v>#REF!</v>
      </c>
      <c r="G452" s="22" t="e">
        <f>$G$4</f>
        <v>#REF!</v>
      </c>
      <c r="H452" s="22" t="e">
        <f>$H$4</f>
        <v>#REF!</v>
      </c>
      <c r="I452" s="13">
        <f t="shared" ref="I452:I457" si="497">$I$450</f>
        <v>0</v>
      </c>
      <c r="J452" s="13">
        <f t="shared" ref="J452:J457" si="498">$J$450</f>
        <v>0</v>
      </c>
      <c r="K452" s="13">
        <f t="shared" ref="K452:K457" si="499">$K$450</f>
        <v>0</v>
      </c>
      <c r="L452" s="13">
        <f t="shared" ref="L452:L457" si="500">$L$450</f>
        <v>0</v>
      </c>
      <c r="M452" s="13">
        <f t="shared" ref="M452:M457" si="501">$M$450</f>
        <v>0</v>
      </c>
      <c r="N452" s="13">
        <f t="shared" ref="N452:N457" si="502">$N$450</f>
        <v>0</v>
      </c>
      <c r="O452" s="13">
        <f t="shared" ref="O452:O457" si="503">$O$450</f>
        <v>0</v>
      </c>
      <c r="P452" s="13">
        <f>COUNTIF(I452:N452,7)</f>
        <v>0</v>
      </c>
      <c r="Q452" s="13">
        <f t="shared" ref="Q452" si="504">COUNTIF(I452:N452,8)</f>
        <v>0</v>
      </c>
      <c r="R452" s="13">
        <f>COUNTIF(I452:N452,28)</f>
        <v>0</v>
      </c>
      <c r="S452" s="13">
        <f>COUNTIF(I452:N452,34)</f>
        <v>0</v>
      </c>
      <c r="T452" s="13">
        <f>COUNTIF(I452:N452,39)</f>
        <v>0</v>
      </c>
      <c r="U452" s="13">
        <f t="shared" ref="U452:U453" si="505">COUNTIF(N452:O452,4)</f>
        <v>0</v>
      </c>
      <c r="V452" s="13">
        <f>COUNTIF(O452:P452,10)</f>
        <v>0</v>
      </c>
      <c r="W452" s="16">
        <f t="shared" si="495"/>
        <v>0</v>
      </c>
      <c r="X452" s="16">
        <f t="shared" si="496"/>
        <v>0</v>
      </c>
      <c r="Y452" s="11"/>
      <c r="Z452" s="11">
        <v>0</v>
      </c>
    </row>
    <row r="453" spans="1:26" x14ac:dyDescent="0.25">
      <c r="A453" s="109" t="s">
        <v>26</v>
      </c>
      <c r="B453" s="22" t="e">
        <f>$B$5</f>
        <v>#REF!</v>
      </c>
      <c r="C453" s="22" t="e">
        <f>$C$5</f>
        <v>#REF!</v>
      </c>
      <c r="D453" s="22" t="e">
        <f>$D$5</f>
        <v>#REF!</v>
      </c>
      <c r="E453" s="22" t="e">
        <f>$E443</f>
        <v>#REF!</v>
      </c>
      <c r="F453" s="22" t="e">
        <f>$F$5</f>
        <v>#REF!</v>
      </c>
      <c r="G453" s="22" t="e">
        <f>$G$5</f>
        <v>#REF!</v>
      </c>
      <c r="H453" s="22" t="e">
        <f>$H$5</f>
        <v>#REF!</v>
      </c>
      <c r="I453" s="13">
        <f t="shared" si="497"/>
        <v>0</v>
      </c>
      <c r="J453" s="13">
        <f t="shared" si="498"/>
        <v>0</v>
      </c>
      <c r="K453" s="13">
        <f t="shared" si="499"/>
        <v>0</v>
      </c>
      <c r="L453" s="13">
        <f t="shared" si="500"/>
        <v>0</v>
      </c>
      <c r="M453" s="13">
        <f t="shared" si="501"/>
        <v>0</v>
      </c>
      <c r="N453" s="13">
        <f t="shared" si="502"/>
        <v>0</v>
      </c>
      <c r="O453" s="13">
        <f t="shared" si="503"/>
        <v>0</v>
      </c>
      <c r="P453" s="13">
        <f>COUNTIF(I453:N453,1)</f>
        <v>0</v>
      </c>
      <c r="Q453" s="13">
        <f>COUNTIF(I453:N453,6)</f>
        <v>0</v>
      </c>
      <c r="R453" s="13">
        <f>COUNTIF(I453:N453,19)</f>
        <v>0</v>
      </c>
      <c r="S453" s="13">
        <f>COUNTIF(I453:N453,38)</f>
        <v>0</v>
      </c>
      <c r="T453" s="13">
        <f>COUNTIF(I453:N453,40)</f>
        <v>0</v>
      </c>
      <c r="U453" s="13">
        <f t="shared" si="505"/>
        <v>0</v>
      </c>
      <c r="V453" s="13">
        <f>COUNTIF(O453:P453,5)</f>
        <v>0</v>
      </c>
      <c r="W453" s="16">
        <f t="shared" si="495"/>
        <v>0</v>
      </c>
      <c r="X453" s="16">
        <f t="shared" si="496"/>
        <v>0</v>
      </c>
      <c r="Y453" s="11"/>
      <c r="Z453" s="11">
        <v>0</v>
      </c>
    </row>
    <row r="454" spans="1:26" x14ac:dyDescent="0.25">
      <c r="A454" s="109" t="s">
        <v>27</v>
      </c>
      <c r="B454" s="22" t="e">
        <f>$B$6</f>
        <v>#REF!</v>
      </c>
      <c r="C454" s="22" t="e">
        <f>$C$6</f>
        <v>#REF!</v>
      </c>
      <c r="D454" s="22" t="e">
        <f>$D$6</f>
        <v>#REF!</v>
      </c>
      <c r="E454" s="22" t="e">
        <f>$E$6</f>
        <v>#REF!</v>
      </c>
      <c r="F454" s="22" t="e">
        <f>$F$6</f>
        <v>#REF!</v>
      </c>
      <c r="G454" s="22" t="e">
        <f>$G$6</f>
        <v>#REF!</v>
      </c>
      <c r="H454" s="22" t="e">
        <f>$H$6</f>
        <v>#REF!</v>
      </c>
      <c r="I454" s="13">
        <f t="shared" si="497"/>
        <v>0</v>
      </c>
      <c r="J454" s="13">
        <f t="shared" si="498"/>
        <v>0</v>
      </c>
      <c r="K454" s="13">
        <f t="shared" si="499"/>
        <v>0</v>
      </c>
      <c r="L454" s="13">
        <f t="shared" si="500"/>
        <v>0</v>
      </c>
      <c r="M454" s="13">
        <f t="shared" si="501"/>
        <v>0</v>
      </c>
      <c r="N454" s="13">
        <f t="shared" si="502"/>
        <v>0</v>
      </c>
      <c r="O454" s="13">
        <f t="shared" si="503"/>
        <v>0</v>
      </c>
      <c r="P454" s="13">
        <f>COUNTIF(I454:N454,10)</f>
        <v>0</v>
      </c>
      <c r="Q454" s="13">
        <f>COUNTIF(I454:N454,25)</f>
        <v>0</v>
      </c>
      <c r="R454" s="13">
        <f>COUNTIF(I454:N454,26)</f>
        <v>0</v>
      </c>
      <c r="S454" s="13">
        <f>COUNTIF(I454:N454,29)</f>
        <v>0</v>
      </c>
      <c r="T454" s="13">
        <f>COUNTIF(I454:N454,35)</f>
        <v>0</v>
      </c>
      <c r="U454" s="13">
        <f>COUNTIF(N454:O454,6)</f>
        <v>0</v>
      </c>
      <c r="V454" s="13">
        <f>COUNTIF(O454:P454,9)</f>
        <v>0</v>
      </c>
      <c r="W454" s="16">
        <f t="shared" si="495"/>
        <v>0</v>
      </c>
      <c r="X454" s="16">
        <f t="shared" si="496"/>
        <v>0</v>
      </c>
      <c r="Y454" s="11"/>
      <c r="Z454" s="11">
        <v>0</v>
      </c>
    </row>
    <row r="455" spans="1:26" x14ac:dyDescent="0.25">
      <c r="A455" s="109" t="s">
        <v>28</v>
      </c>
      <c r="B455" s="22" t="e">
        <f>$B$7</f>
        <v>#REF!</v>
      </c>
      <c r="C455" s="22" t="e">
        <f>$C$7</f>
        <v>#REF!</v>
      </c>
      <c r="D455" s="22" t="e">
        <f>$D445</f>
        <v>#REF!</v>
      </c>
      <c r="E455" s="22" t="e">
        <f>$E$7</f>
        <v>#REF!</v>
      </c>
      <c r="F455" s="22" t="e">
        <f>$F$7</f>
        <v>#REF!</v>
      </c>
      <c r="G455" s="22" t="e">
        <f>$G$7</f>
        <v>#REF!</v>
      </c>
      <c r="H455" s="22" t="e">
        <f>$H$7</f>
        <v>#REF!</v>
      </c>
      <c r="I455" s="13">
        <f t="shared" si="497"/>
        <v>0</v>
      </c>
      <c r="J455" s="13">
        <f t="shared" si="498"/>
        <v>0</v>
      </c>
      <c r="K455" s="13">
        <f t="shared" si="499"/>
        <v>0</v>
      </c>
      <c r="L455" s="13">
        <f t="shared" si="500"/>
        <v>0</v>
      </c>
      <c r="M455" s="13">
        <f t="shared" si="501"/>
        <v>0</v>
      </c>
      <c r="N455" s="13">
        <f t="shared" si="502"/>
        <v>0</v>
      </c>
      <c r="O455" s="13">
        <f t="shared" si="503"/>
        <v>0</v>
      </c>
      <c r="P455" s="13">
        <f>COUNTIF(I455:N455,8)</f>
        <v>0</v>
      </c>
      <c r="Q455" s="13">
        <f>COUNTIF(I455:N455,33)</f>
        <v>0</v>
      </c>
      <c r="R455" s="13">
        <f>COUNTIF(I455:N455,35)</f>
        <v>0</v>
      </c>
      <c r="S455" s="13">
        <f>COUNTIF(I455:N455,36)</f>
        <v>0</v>
      </c>
      <c r="T455" s="13">
        <f>COUNTIF(I455:N455,37)</f>
        <v>0</v>
      </c>
      <c r="U455" s="13">
        <f>COUNTIF(N455:O455,3)</f>
        <v>0</v>
      </c>
      <c r="V455" s="13">
        <f>COUNTIF(O455:P455,7)</f>
        <v>0</v>
      </c>
      <c r="W455" s="16">
        <f t="shared" si="495"/>
        <v>0</v>
      </c>
      <c r="X455" s="16">
        <f t="shared" si="496"/>
        <v>0</v>
      </c>
      <c r="Y455" s="11"/>
      <c r="Z455" s="11">
        <v>0</v>
      </c>
    </row>
    <row r="456" spans="1:26" x14ac:dyDescent="0.25">
      <c r="A456" s="109" t="s">
        <v>29</v>
      </c>
      <c r="B456" s="22" t="e">
        <f>$B$8</f>
        <v>#REF!</v>
      </c>
      <c r="C456" s="22" t="e">
        <f>$C$8</f>
        <v>#REF!</v>
      </c>
      <c r="D456" s="22" t="e">
        <f>$D$8</f>
        <v>#REF!</v>
      </c>
      <c r="E456" s="22" t="e">
        <f>$E$8</f>
        <v>#REF!</v>
      </c>
      <c r="F456" s="22" t="e">
        <f>$F$8</f>
        <v>#REF!</v>
      </c>
      <c r="G456" s="22" t="e">
        <f>$G$8</f>
        <v>#REF!</v>
      </c>
      <c r="H456" s="22" t="e">
        <f>$H$8</f>
        <v>#REF!</v>
      </c>
      <c r="I456" s="13">
        <f t="shared" si="497"/>
        <v>0</v>
      </c>
      <c r="J456" s="13">
        <f t="shared" si="498"/>
        <v>0</v>
      </c>
      <c r="K456" s="13">
        <f t="shared" si="499"/>
        <v>0</v>
      </c>
      <c r="L456" s="13">
        <f t="shared" si="500"/>
        <v>0</v>
      </c>
      <c r="M456" s="13">
        <f t="shared" si="501"/>
        <v>0</v>
      </c>
      <c r="N456" s="13">
        <f t="shared" si="502"/>
        <v>0</v>
      </c>
      <c r="O456" s="13">
        <f t="shared" si="503"/>
        <v>0</v>
      </c>
      <c r="P456" s="13">
        <v>0</v>
      </c>
      <c r="Q456" s="13">
        <v>0</v>
      </c>
      <c r="R456" s="13">
        <v>0</v>
      </c>
      <c r="S456" s="13">
        <v>0</v>
      </c>
      <c r="T456" s="13">
        <v>0</v>
      </c>
      <c r="U456" s="13">
        <v>0</v>
      </c>
      <c r="V456" s="13">
        <v>0</v>
      </c>
      <c r="W456" s="16">
        <f t="shared" si="495"/>
        <v>0</v>
      </c>
      <c r="X456" s="16">
        <f t="shared" si="496"/>
        <v>0</v>
      </c>
      <c r="Y456" s="11"/>
      <c r="Z456" s="11">
        <v>0</v>
      </c>
    </row>
    <row r="457" spans="1:26" x14ac:dyDescent="0.25">
      <c r="A457" s="109" t="s">
        <v>30</v>
      </c>
      <c r="B457" s="22" t="e">
        <f>$B$9</f>
        <v>#REF!</v>
      </c>
      <c r="C457" s="22" t="e">
        <f>$C$9</f>
        <v>#REF!</v>
      </c>
      <c r="D457" s="22" t="e">
        <f>$D$9</f>
        <v>#REF!</v>
      </c>
      <c r="E457" s="22" t="e">
        <f>$E$9</f>
        <v>#REF!</v>
      </c>
      <c r="F457" s="22" t="e">
        <f>$F$9</f>
        <v>#REF!</v>
      </c>
      <c r="G457" s="22" t="e">
        <f>$G$9</f>
        <v>#REF!</v>
      </c>
      <c r="H457" s="22" t="e">
        <f>$H$9</f>
        <v>#REF!</v>
      </c>
      <c r="I457" s="13">
        <f t="shared" si="497"/>
        <v>0</v>
      </c>
      <c r="J457" s="13">
        <f t="shared" si="498"/>
        <v>0</v>
      </c>
      <c r="K457" s="13">
        <f t="shared" si="499"/>
        <v>0</v>
      </c>
      <c r="L457" s="13">
        <f t="shared" si="500"/>
        <v>0</v>
      </c>
      <c r="M457" s="13">
        <f t="shared" si="501"/>
        <v>0</v>
      </c>
      <c r="N457" s="13">
        <f t="shared" si="502"/>
        <v>0</v>
      </c>
      <c r="O457" s="13">
        <f t="shared" si="503"/>
        <v>0</v>
      </c>
      <c r="P457" s="13">
        <v>0</v>
      </c>
      <c r="Q457" s="13">
        <v>0</v>
      </c>
      <c r="R457" s="13">
        <v>0</v>
      </c>
      <c r="S457" s="13">
        <v>0</v>
      </c>
      <c r="T457" s="13">
        <v>0</v>
      </c>
      <c r="U457" s="13">
        <v>0</v>
      </c>
      <c r="V457" s="13">
        <v>0</v>
      </c>
      <c r="W457" s="16">
        <f t="shared" si="495"/>
        <v>0</v>
      </c>
      <c r="X457" s="16">
        <f t="shared" si="496"/>
        <v>0</v>
      </c>
      <c r="Y457" s="11"/>
      <c r="Z457" s="11"/>
    </row>
    <row r="458" spans="1:26" x14ac:dyDescent="0.25">
      <c r="A458" s="110">
        <v>46</v>
      </c>
    </row>
    <row r="460" spans="1:26" ht="15.75" thickBot="1" x14ac:dyDescent="0.3"/>
    <row r="461" spans="1:26" ht="15.75" thickBot="1" x14ac:dyDescent="0.3">
      <c r="A461" s="82">
        <v>44519</v>
      </c>
      <c r="B461" s="361" t="s">
        <v>0</v>
      </c>
      <c r="C461" s="340"/>
      <c r="D461" s="340"/>
      <c r="E461" s="340"/>
      <c r="F461" s="340"/>
      <c r="G461" s="340"/>
      <c r="H461" s="346"/>
      <c r="I461" s="361" t="s">
        <v>1</v>
      </c>
      <c r="J461" s="340"/>
      <c r="K461" s="340"/>
      <c r="L461" s="340"/>
      <c r="M461" s="340"/>
      <c r="N461" s="340"/>
      <c r="O461" s="340"/>
      <c r="P461" s="361" t="s">
        <v>2</v>
      </c>
      <c r="Q461" s="340"/>
      <c r="R461" s="340"/>
      <c r="S461" s="340"/>
      <c r="T461" s="340"/>
      <c r="U461" s="340"/>
      <c r="V461" s="340"/>
      <c r="W461" s="1" t="s">
        <v>9</v>
      </c>
      <c r="X461" s="2" t="s">
        <v>3</v>
      </c>
      <c r="Y461" s="11"/>
      <c r="Z461" s="11" t="s">
        <v>5</v>
      </c>
    </row>
    <row r="462" spans="1:26" x14ac:dyDescent="0.25">
      <c r="A462" s="109" t="s">
        <v>23</v>
      </c>
      <c r="B462" s="22" t="e">
        <f>$B$2</f>
        <v>#REF!</v>
      </c>
      <c r="C462" s="22" t="e">
        <f>$C$2</f>
        <v>#REF!</v>
      </c>
      <c r="D462" s="22" t="e">
        <f>$D$2</f>
        <v>#REF!</v>
      </c>
      <c r="E462" s="22" t="e">
        <f>$E$2</f>
        <v>#REF!</v>
      </c>
      <c r="F462" s="22" t="e">
        <f>$F$2</f>
        <v>#REF!</v>
      </c>
      <c r="G462" s="22" t="e">
        <f>$G451</f>
        <v>#REF!</v>
      </c>
      <c r="H462" s="22" t="e">
        <f>$H$2</f>
        <v>#REF!</v>
      </c>
      <c r="I462" s="19"/>
      <c r="J462" s="19"/>
      <c r="K462" s="19"/>
      <c r="L462" s="19"/>
      <c r="M462" s="19"/>
      <c r="N462" s="19"/>
      <c r="O462" s="19"/>
      <c r="P462" s="13">
        <f>COUNTIF(I462:N462,3)</f>
        <v>0</v>
      </c>
      <c r="Q462" s="13">
        <f>COUNTIF(I462:N462,6)</f>
        <v>0</v>
      </c>
      <c r="R462" s="13">
        <f>COUNTIF(I462:N462,15)</f>
        <v>0</v>
      </c>
      <c r="S462" s="13">
        <f>COUNTIF(I462:N462,20)</f>
        <v>0</v>
      </c>
      <c r="T462" s="13">
        <f>COUNTIF(I462:N462,22)</f>
        <v>0</v>
      </c>
      <c r="U462" s="13">
        <f>COUNTIF(N462:O462,4)</f>
        <v>0</v>
      </c>
      <c r="V462" s="13">
        <f>COUNTIF(O462:P462,8)</f>
        <v>0</v>
      </c>
      <c r="W462" s="16">
        <f>SUMIF(P462:T462,1)</f>
        <v>0</v>
      </c>
      <c r="X462" s="16">
        <f>SUMIF(U462:V462,1)</f>
        <v>0</v>
      </c>
      <c r="Y462" s="11"/>
      <c r="Z462" s="11">
        <v>0</v>
      </c>
    </row>
    <row r="463" spans="1:26" x14ac:dyDescent="0.25">
      <c r="A463" s="109" t="s">
        <v>24</v>
      </c>
      <c r="B463" s="22" t="e">
        <f>$B$3</f>
        <v>#REF!</v>
      </c>
      <c r="C463" s="22" t="e">
        <f>$C$3</f>
        <v>#REF!</v>
      </c>
      <c r="D463" s="22" t="e">
        <f>$D452</f>
        <v>#REF!</v>
      </c>
      <c r="E463" s="22" t="e">
        <f>$E$3</f>
        <v>#REF!</v>
      </c>
      <c r="F463" s="22" t="e">
        <f>$F$3</f>
        <v>#REF!</v>
      </c>
      <c r="G463" s="22" t="e">
        <f>$G$3</f>
        <v>#REF!</v>
      </c>
      <c r="H463" s="22" t="e">
        <f>$H$3</f>
        <v>#REF!</v>
      </c>
      <c r="I463" s="13">
        <f t="shared" ref="I463:I469" si="506">$I$462</f>
        <v>0</v>
      </c>
      <c r="J463" s="13">
        <f>$J$462</f>
        <v>0</v>
      </c>
      <c r="K463" s="13">
        <f>$K$462</f>
        <v>0</v>
      </c>
      <c r="L463" s="13">
        <f>$L$462</f>
        <v>0</v>
      </c>
      <c r="M463" s="13">
        <f>$M$462</f>
        <v>0</v>
      </c>
      <c r="N463" s="13">
        <f>$N$462</f>
        <v>0</v>
      </c>
      <c r="O463" s="13">
        <f>$O$462</f>
        <v>0</v>
      </c>
      <c r="P463" s="13">
        <f>COUNTIF(I463:N463,15)</f>
        <v>0</v>
      </c>
      <c r="Q463" s="13">
        <f>COUNTIF(I463:N463,17)</f>
        <v>0</v>
      </c>
      <c r="R463" s="13">
        <f>COUNTIF(I463:N463,27)</f>
        <v>0</v>
      </c>
      <c r="S463" s="13">
        <f>COUNTIF(I463:N463,33)</f>
        <v>0</v>
      </c>
      <c r="T463" s="13">
        <f>COUNTIF(I463:N463,50)</f>
        <v>0</v>
      </c>
      <c r="U463" s="13">
        <f>COUNTIF(N463:O463,1)</f>
        <v>0</v>
      </c>
      <c r="V463" s="13">
        <f>COUNTIF(O463:P463,2)</f>
        <v>0</v>
      </c>
      <c r="W463" s="16">
        <f t="shared" ref="W463:W469" si="507">SUMIF(P463:T463,1)</f>
        <v>0</v>
      </c>
      <c r="X463" s="16">
        <f t="shared" ref="X463:X469" si="508">SUMIF(U463:V463,1)</f>
        <v>0</v>
      </c>
      <c r="Y463" s="11"/>
      <c r="Z463" s="11">
        <v>0</v>
      </c>
    </row>
    <row r="464" spans="1:26" x14ac:dyDescent="0.25">
      <c r="A464" s="109" t="s">
        <v>25</v>
      </c>
      <c r="B464" s="22" t="e">
        <f>$B$4</f>
        <v>#REF!</v>
      </c>
      <c r="C464" s="22" t="e">
        <f>$C$4</f>
        <v>#REF!</v>
      </c>
      <c r="D464" s="22" t="e">
        <f>$D453</f>
        <v>#REF!</v>
      </c>
      <c r="E464" s="22" t="e">
        <f>$E$4</f>
        <v>#REF!</v>
      </c>
      <c r="F464" s="22" t="e">
        <f>$F$4</f>
        <v>#REF!</v>
      </c>
      <c r="G464" s="22" t="e">
        <f>$G$4</f>
        <v>#REF!</v>
      </c>
      <c r="H464" s="22" t="e">
        <f>$H$4</f>
        <v>#REF!</v>
      </c>
      <c r="I464" s="13">
        <f t="shared" si="506"/>
        <v>0</v>
      </c>
      <c r="J464" s="13">
        <f t="shared" ref="J464:J469" si="509">$J$462</f>
        <v>0</v>
      </c>
      <c r="K464" s="13">
        <f t="shared" ref="K464:K469" si="510">$K$462</f>
        <v>0</v>
      </c>
      <c r="L464" s="13">
        <f t="shared" ref="L464:L469" si="511">$L$462</f>
        <v>0</v>
      </c>
      <c r="M464" s="13">
        <f t="shared" ref="M464:M469" si="512">$M$462</f>
        <v>0</v>
      </c>
      <c r="N464" s="13">
        <f t="shared" ref="N464:N469" si="513">$N$462</f>
        <v>0</v>
      </c>
      <c r="O464" s="13">
        <f t="shared" ref="O464:O469" si="514">$O$462</f>
        <v>0</v>
      </c>
      <c r="P464" s="13">
        <f>COUNTIF(I464:N464,7)</f>
        <v>0</v>
      </c>
      <c r="Q464" s="13">
        <f t="shared" ref="Q464" si="515">COUNTIF(I464:N464,8)</f>
        <v>0</v>
      </c>
      <c r="R464" s="13">
        <f>COUNTIF(I464:N464,28)</f>
        <v>0</v>
      </c>
      <c r="S464" s="13">
        <f>COUNTIF(I464:N464,34)</f>
        <v>0</v>
      </c>
      <c r="T464" s="13">
        <f>COUNTIF(I464:N464,39)</f>
        <v>0</v>
      </c>
      <c r="U464" s="13">
        <f t="shared" ref="U464:U465" si="516">COUNTIF(N464:O464,4)</f>
        <v>0</v>
      </c>
      <c r="V464" s="13">
        <f>COUNTIF(O464:P464,10)</f>
        <v>0</v>
      </c>
      <c r="W464" s="16">
        <f t="shared" si="507"/>
        <v>0</v>
      </c>
      <c r="X464" s="16">
        <f t="shared" si="508"/>
        <v>0</v>
      </c>
      <c r="Y464" s="11"/>
      <c r="Z464" s="11">
        <v>0</v>
      </c>
    </row>
    <row r="465" spans="1:26" x14ac:dyDescent="0.25">
      <c r="A465" s="109" t="s">
        <v>26</v>
      </c>
      <c r="B465" s="22" t="e">
        <f>$B$5</f>
        <v>#REF!</v>
      </c>
      <c r="C465" s="22" t="e">
        <f>$C$5</f>
        <v>#REF!</v>
      </c>
      <c r="D465" s="22" t="e">
        <f>$D$5</f>
        <v>#REF!</v>
      </c>
      <c r="E465" s="22" t="e">
        <f>$E454</f>
        <v>#REF!</v>
      </c>
      <c r="F465" s="22" t="e">
        <f>$F$5</f>
        <v>#REF!</v>
      </c>
      <c r="G465" s="22" t="e">
        <f>$G$5</f>
        <v>#REF!</v>
      </c>
      <c r="H465" s="22" t="e">
        <f>$H$5</f>
        <v>#REF!</v>
      </c>
      <c r="I465" s="13">
        <f t="shared" si="506"/>
        <v>0</v>
      </c>
      <c r="J465" s="13">
        <f t="shared" si="509"/>
        <v>0</v>
      </c>
      <c r="K465" s="13">
        <f t="shared" si="510"/>
        <v>0</v>
      </c>
      <c r="L465" s="13">
        <f t="shared" si="511"/>
        <v>0</v>
      </c>
      <c r="M465" s="13">
        <f t="shared" si="512"/>
        <v>0</v>
      </c>
      <c r="N465" s="13">
        <f t="shared" si="513"/>
        <v>0</v>
      </c>
      <c r="O465" s="13">
        <f t="shared" si="514"/>
        <v>0</v>
      </c>
      <c r="P465" s="13">
        <f>COUNTIF(I465:N465,1)</f>
        <v>0</v>
      </c>
      <c r="Q465" s="13">
        <f>COUNTIF(I465:N465,6)</f>
        <v>0</v>
      </c>
      <c r="R465" s="13">
        <f>COUNTIF(I465:N465,19)</f>
        <v>0</v>
      </c>
      <c r="S465" s="13">
        <f>COUNTIF(I465:N465,38)</f>
        <v>0</v>
      </c>
      <c r="T465" s="13">
        <f>COUNTIF(I465:N465,40)</f>
        <v>0</v>
      </c>
      <c r="U465" s="13">
        <f t="shared" si="516"/>
        <v>0</v>
      </c>
      <c r="V465" s="13">
        <f>COUNTIF(O465:P465,5)</f>
        <v>0</v>
      </c>
      <c r="W465" s="16">
        <f t="shared" si="507"/>
        <v>0</v>
      </c>
      <c r="X465" s="16">
        <f t="shared" si="508"/>
        <v>0</v>
      </c>
      <c r="Y465" s="11"/>
      <c r="Z465" s="11">
        <v>0</v>
      </c>
    </row>
    <row r="466" spans="1:26" x14ac:dyDescent="0.25">
      <c r="A466" s="109" t="s">
        <v>27</v>
      </c>
      <c r="B466" s="22" t="e">
        <f>$B$6</f>
        <v>#REF!</v>
      </c>
      <c r="C466" s="22" t="e">
        <f>$C$6</f>
        <v>#REF!</v>
      </c>
      <c r="D466" s="22" t="e">
        <f>$D$6</f>
        <v>#REF!</v>
      </c>
      <c r="E466" s="22" t="e">
        <f>$E$6</f>
        <v>#REF!</v>
      </c>
      <c r="F466" s="22" t="e">
        <f>$F$6</f>
        <v>#REF!</v>
      </c>
      <c r="G466" s="22" t="e">
        <f>$G$6</f>
        <v>#REF!</v>
      </c>
      <c r="H466" s="22" t="e">
        <f>$H$6</f>
        <v>#REF!</v>
      </c>
      <c r="I466" s="13">
        <f t="shared" si="506"/>
        <v>0</v>
      </c>
      <c r="J466" s="13">
        <f t="shared" si="509"/>
        <v>0</v>
      </c>
      <c r="K466" s="13">
        <f t="shared" si="510"/>
        <v>0</v>
      </c>
      <c r="L466" s="13">
        <f t="shared" si="511"/>
        <v>0</v>
      </c>
      <c r="M466" s="13">
        <f t="shared" si="512"/>
        <v>0</v>
      </c>
      <c r="N466" s="13">
        <f t="shared" si="513"/>
        <v>0</v>
      </c>
      <c r="O466" s="13">
        <f t="shared" si="514"/>
        <v>0</v>
      </c>
      <c r="P466" s="13">
        <f>COUNTIF(I466:N466,10)</f>
        <v>0</v>
      </c>
      <c r="Q466" s="13">
        <f>COUNTIF(I466:N466,25)</f>
        <v>0</v>
      </c>
      <c r="R466" s="13">
        <f>COUNTIF(I466:N466,26)</f>
        <v>0</v>
      </c>
      <c r="S466" s="13">
        <f>COUNTIF(I466:N466,29)</f>
        <v>0</v>
      </c>
      <c r="T466" s="13">
        <f>COUNTIF(I466:N466,35)</f>
        <v>0</v>
      </c>
      <c r="U466" s="13">
        <f>COUNTIF(N466:O466,6)</f>
        <v>0</v>
      </c>
      <c r="V466" s="13">
        <f>COUNTIF(O466:P466,9)</f>
        <v>0</v>
      </c>
      <c r="W466" s="16">
        <f t="shared" si="507"/>
        <v>0</v>
      </c>
      <c r="X466" s="16">
        <f t="shared" si="508"/>
        <v>0</v>
      </c>
      <c r="Y466" s="11"/>
      <c r="Z466" s="11">
        <v>0</v>
      </c>
    </row>
    <row r="467" spans="1:26" x14ac:dyDescent="0.25">
      <c r="A467" s="109" t="s">
        <v>28</v>
      </c>
      <c r="B467" s="22" t="e">
        <f>$B$7</f>
        <v>#REF!</v>
      </c>
      <c r="C467" s="22" t="e">
        <f>$C$7</f>
        <v>#REF!</v>
      </c>
      <c r="D467" s="22" t="e">
        <f>$D456</f>
        <v>#REF!</v>
      </c>
      <c r="E467" s="22" t="e">
        <f>$E$7</f>
        <v>#REF!</v>
      </c>
      <c r="F467" s="22" t="e">
        <f>$F$7</f>
        <v>#REF!</v>
      </c>
      <c r="G467" s="22" t="e">
        <f>$G$7</f>
        <v>#REF!</v>
      </c>
      <c r="H467" s="22" t="e">
        <f>$H$7</f>
        <v>#REF!</v>
      </c>
      <c r="I467" s="13">
        <f t="shared" si="506"/>
        <v>0</v>
      </c>
      <c r="J467" s="13">
        <f t="shared" si="509"/>
        <v>0</v>
      </c>
      <c r="K467" s="13">
        <f t="shared" si="510"/>
        <v>0</v>
      </c>
      <c r="L467" s="13">
        <f t="shared" si="511"/>
        <v>0</v>
      </c>
      <c r="M467" s="13">
        <f t="shared" si="512"/>
        <v>0</v>
      </c>
      <c r="N467" s="13">
        <f t="shared" si="513"/>
        <v>0</v>
      </c>
      <c r="O467" s="13">
        <f t="shared" si="514"/>
        <v>0</v>
      </c>
      <c r="P467" s="13">
        <f>COUNTIF(I467:N467,8)</f>
        <v>0</v>
      </c>
      <c r="Q467" s="13">
        <f>COUNTIF(I467:N467,33)</f>
        <v>0</v>
      </c>
      <c r="R467" s="13">
        <f>COUNTIF(I467:N467,35)</f>
        <v>0</v>
      </c>
      <c r="S467" s="13">
        <f>COUNTIF(I467:N467,36)</f>
        <v>0</v>
      </c>
      <c r="T467" s="13">
        <f>COUNTIF(I467:N467,37)</f>
        <v>0</v>
      </c>
      <c r="U467" s="13">
        <f>COUNTIF(N467:O467,3)</f>
        <v>0</v>
      </c>
      <c r="V467" s="13">
        <f>COUNTIF(O467:P467,7)</f>
        <v>0</v>
      </c>
      <c r="W467" s="16">
        <f t="shared" si="507"/>
        <v>0</v>
      </c>
      <c r="X467" s="16">
        <f t="shared" si="508"/>
        <v>0</v>
      </c>
      <c r="Y467" s="11"/>
      <c r="Z467" s="11">
        <v>0</v>
      </c>
    </row>
    <row r="468" spans="1:26" x14ac:dyDescent="0.25">
      <c r="A468" s="109" t="s">
        <v>29</v>
      </c>
      <c r="B468" s="22" t="e">
        <f>$B$8</f>
        <v>#REF!</v>
      </c>
      <c r="C468" s="22" t="e">
        <f>$C$8</f>
        <v>#REF!</v>
      </c>
      <c r="D468" s="22" t="e">
        <f>$D$8</f>
        <v>#REF!</v>
      </c>
      <c r="E468" s="22" t="e">
        <f>$E$8</f>
        <v>#REF!</v>
      </c>
      <c r="F468" s="22" t="e">
        <f>$F$8</f>
        <v>#REF!</v>
      </c>
      <c r="G468" s="22" t="e">
        <f>$G$8</f>
        <v>#REF!</v>
      </c>
      <c r="H468" s="22" t="e">
        <f>$H$8</f>
        <v>#REF!</v>
      </c>
      <c r="I468" s="13">
        <f t="shared" si="506"/>
        <v>0</v>
      </c>
      <c r="J468" s="13">
        <f t="shared" si="509"/>
        <v>0</v>
      </c>
      <c r="K468" s="13">
        <f t="shared" si="510"/>
        <v>0</v>
      </c>
      <c r="L468" s="13">
        <f t="shared" si="511"/>
        <v>0</v>
      </c>
      <c r="M468" s="13">
        <f t="shared" si="512"/>
        <v>0</v>
      </c>
      <c r="N468" s="13">
        <f t="shared" si="513"/>
        <v>0</v>
      </c>
      <c r="O468" s="13">
        <f t="shared" si="514"/>
        <v>0</v>
      </c>
      <c r="P468" s="13">
        <v>0</v>
      </c>
      <c r="Q468" s="13">
        <v>0</v>
      </c>
      <c r="R468" s="13">
        <v>0</v>
      </c>
      <c r="S468" s="13">
        <v>0</v>
      </c>
      <c r="T468" s="13">
        <v>0</v>
      </c>
      <c r="U468" s="13">
        <v>0</v>
      </c>
      <c r="V468" s="13">
        <v>0</v>
      </c>
      <c r="W468" s="16">
        <f t="shared" si="507"/>
        <v>0</v>
      </c>
      <c r="X468" s="16">
        <f t="shared" si="508"/>
        <v>0</v>
      </c>
      <c r="Y468" s="11"/>
      <c r="Z468" s="11">
        <v>0</v>
      </c>
    </row>
    <row r="469" spans="1:26" ht="15.75" thickBot="1" x14ac:dyDescent="0.3">
      <c r="A469" s="109" t="s">
        <v>30</v>
      </c>
      <c r="B469" s="22" t="e">
        <f>$B$9</f>
        <v>#REF!</v>
      </c>
      <c r="C469" s="22" t="e">
        <f>$C$9</f>
        <v>#REF!</v>
      </c>
      <c r="D469" s="22" t="e">
        <f>$D$9</f>
        <v>#REF!</v>
      </c>
      <c r="E469" s="22" t="e">
        <f>$E$9</f>
        <v>#REF!</v>
      </c>
      <c r="F469" s="22" t="e">
        <f>$F$9</f>
        <v>#REF!</v>
      </c>
      <c r="G469" s="22" t="e">
        <f>$G$9</f>
        <v>#REF!</v>
      </c>
      <c r="H469" s="22" t="e">
        <f>$H$9</f>
        <v>#REF!</v>
      </c>
      <c r="I469" s="13">
        <f t="shared" si="506"/>
        <v>0</v>
      </c>
      <c r="J469" s="13">
        <f t="shared" si="509"/>
        <v>0</v>
      </c>
      <c r="K469" s="13">
        <f t="shared" si="510"/>
        <v>0</v>
      </c>
      <c r="L469" s="13">
        <f t="shared" si="511"/>
        <v>0</v>
      </c>
      <c r="M469" s="13">
        <f t="shared" si="512"/>
        <v>0</v>
      </c>
      <c r="N469" s="13">
        <f t="shared" si="513"/>
        <v>0</v>
      </c>
      <c r="O469" s="13">
        <f t="shared" si="514"/>
        <v>0</v>
      </c>
      <c r="P469" s="13">
        <v>0</v>
      </c>
      <c r="Q469" s="13">
        <v>0</v>
      </c>
      <c r="R469" s="13">
        <v>0</v>
      </c>
      <c r="S469" s="13">
        <v>0</v>
      </c>
      <c r="T469" s="13">
        <v>0</v>
      </c>
      <c r="U469" s="13">
        <v>0</v>
      </c>
      <c r="V469" s="13">
        <v>0</v>
      </c>
      <c r="W469" s="16">
        <f t="shared" si="507"/>
        <v>0</v>
      </c>
      <c r="X469" s="16">
        <f t="shared" si="508"/>
        <v>0</v>
      </c>
      <c r="Y469" s="11"/>
      <c r="Z469" s="11">
        <v>0</v>
      </c>
    </row>
    <row r="470" spans="1:26" ht="15.75" thickBot="1" x14ac:dyDescent="0.3">
      <c r="A470" s="82">
        <v>44526</v>
      </c>
      <c r="B470" s="361" t="s">
        <v>0</v>
      </c>
      <c r="C470" s="340"/>
      <c r="D470" s="340"/>
      <c r="E470" s="340"/>
      <c r="F470" s="340"/>
      <c r="G470" s="340"/>
      <c r="H470" s="346"/>
      <c r="I470" s="361" t="s">
        <v>1</v>
      </c>
      <c r="J470" s="340"/>
      <c r="K470" s="340"/>
      <c r="L470" s="340"/>
      <c r="M470" s="340"/>
      <c r="N470" s="340"/>
      <c r="O470" s="340"/>
      <c r="P470" s="361" t="s">
        <v>2</v>
      </c>
      <c r="Q470" s="340"/>
      <c r="R470" s="340"/>
      <c r="S470" s="340"/>
      <c r="T470" s="340"/>
      <c r="U470" s="340"/>
      <c r="V470" s="340"/>
      <c r="W470" s="1" t="s">
        <v>9</v>
      </c>
      <c r="X470" s="2" t="s">
        <v>3</v>
      </c>
      <c r="Y470" s="11"/>
      <c r="Z470" s="11" t="s">
        <v>5</v>
      </c>
    </row>
    <row r="471" spans="1:26" x14ac:dyDescent="0.25">
      <c r="A471" s="109" t="s">
        <v>23</v>
      </c>
      <c r="B471" s="22" t="e">
        <f>$B$2</f>
        <v>#REF!</v>
      </c>
      <c r="C471" s="22" t="e">
        <f>$C$2</f>
        <v>#REF!</v>
      </c>
      <c r="D471" s="22" t="e">
        <f>$D$2</f>
        <v>#REF!</v>
      </c>
      <c r="E471" s="22" t="e">
        <f>$E$2</f>
        <v>#REF!</v>
      </c>
      <c r="F471" s="22" t="e">
        <f>$F$2</f>
        <v>#REF!</v>
      </c>
      <c r="G471" s="22">
        <f>$G461</f>
        <v>0</v>
      </c>
      <c r="H471" s="22" t="e">
        <f>$H$2</f>
        <v>#REF!</v>
      </c>
      <c r="I471" s="19"/>
      <c r="J471" s="19"/>
      <c r="K471" s="19"/>
      <c r="L471" s="19"/>
      <c r="M471" s="19"/>
      <c r="N471" s="19"/>
      <c r="O471" s="19"/>
      <c r="P471" s="13">
        <f>COUNTIF(I471:N471,3)</f>
        <v>0</v>
      </c>
      <c r="Q471" s="13">
        <f>COUNTIF(I471:N471,6)</f>
        <v>0</v>
      </c>
      <c r="R471" s="13">
        <f>COUNTIF(I471:N471,15)</f>
        <v>0</v>
      </c>
      <c r="S471" s="13">
        <f>COUNTIF(I471:N471,20)</f>
        <v>0</v>
      </c>
      <c r="T471" s="13">
        <f>COUNTIF(I471:N471,22)</f>
        <v>0</v>
      </c>
      <c r="U471" s="13">
        <f>COUNTIF(N471:O471,4)</f>
        <v>0</v>
      </c>
      <c r="V471" s="13">
        <f>COUNTIF(O471:P471,8)</f>
        <v>0</v>
      </c>
      <c r="W471" s="16">
        <f>SUMIF(P471:T471,1)</f>
        <v>0</v>
      </c>
      <c r="X471" s="16">
        <f>SUMIF(U471:V471,1)</f>
        <v>0</v>
      </c>
      <c r="Y471" s="11"/>
      <c r="Z471" s="11">
        <v>0</v>
      </c>
    </row>
    <row r="472" spans="1:26" x14ac:dyDescent="0.25">
      <c r="A472" s="109" t="s">
        <v>24</v>
      </c>
      <c r="B472" s="22" t="e">
        <f>$B$3</f>
        <v>#REF!</v>
      </c>
      <c r="C472" s="22" t="e">
        <f>$C$3</f>
        <v>#REF!</v>
      </c>
      <c r="D472" s="22" t="e">
        <f>$D462</f>
        <v>#REF!</v>
      </c>
      <c r="E472" s="22" t="e">
        <f>$E$3</f>
        <v>#REF!</v>
      </c>
      <c r="F472" s="22" t="e">
        <f>$F$3</f>
        <v>#REF!</v>
      </c>
      <c r="G472" s="22" t="e">
        <f>$G$3</f>
        <v>#REF!</v>
      </c>
      <c r="H472" s="22" t="e">
        <f>$H$3</f>
        <v>#REF!</v>
      </c>
      <c r="I472" s="13">
        <f>$I$471</f>
        <v>0</v>
      </c>
      <c r="J472" s="13">
        <f>$J$471</f>
        <v>0</v>
      </c>
      <c r="K472" s="13">
        <f>$K$471</f>
        <v>0</v>
      </c>
      <c r="L472" s="13">
        <f>$L$471</f>
        <v>0</v>
      </c>
      <c r="M472" s="13">
        <f>$M$471</f>
        <v>0</v>
      </c>
      <c r="N472" s="13">
        <f>$N$471</f>
        <v>0</v>
      </c>
      <c r="O472" s="13">
        <f>$O$471</f>
        <v>0</v>
      </c>
      <c r="P472" s="13">
        <f>COUNTIF(I472:N472,15)</f>
        <v>0</v>
      </c>
      <c r="Q472" s="13">
        <f>COUNTIF(I472:N472,17)</f>
        <v>0</v>
      </c>
      <c r="R472" s="13">
        <f>COUNTIF(I472:N472,27)</f>
        <v>0</v>
      </c>
      <c r="S472" s="13">
        <f>COUNTIF(I472:N472,33)</f>
        <v>0</v>
      </c>
      <c r="T472" s="13">
        <f>COUNTIF(I472:N472,50)</f>
        <v>0</v>
      </c>
      <c r="U472" s="13">
        <f>COUNTIF(N472:O472,1)</f>
        <v>0</v>
      </c>
      <c r="V472" s="13">
        <f>COUNTIF(O472:P472,2)</f>
        <v>0</v>
      </c>
      <c r="W472" s="16">
        <f t="shared" ref="W472:W478" si="517">SUMIF(P472:T472,1)</f>
        <v>0</v>
      </c>
      <c r="X472" s="16">
        <f t="shared" ref="X472:X478" si="518">SUMIF(U472:V472,1)</f>
        <v>0</v>
      </c>
      <c r="Y472" s="11"/>
      <c r="Z472" s="11">
        <v>0</v>
      </c>
    </row>
    <row r="473" spans="1:26" x14ac:dyDescent="0.25">
      <c r="A473" s="109" t="s">
        <v>25</v>
      </c>
      <c r="B473" s="22" t="e">
        <f>$B$4</f>
        <v>#REF!</v>
      </c>
      <c r="C473" s="22" t="e">
        <f>$C$4</f>
        <v>#REF!</v>
      </c>
      <c r="D473" s="22" t="e">
        <f>$D463</f>
        <v>#REF!</v>
      </c>
      <c r="E473" s="22" t="e">
        <f>$E$4</f>
        <v>#REF!</v>
      </c>
      <c r="F473" s="22" t="e">
        <f>$F$4</f>
        <v>#REF!</v>
      </c>
      <c r="G473" s="22" t="e">
        <f>$G$4</f>
        <v>#REF!</v>
      </c>
      <c r="H473" s="22" t="e">
        <f>$H$4</f>
        <v>#REF!</v>
      </c>
      <c r="I473" s="13">
        <f t="shared" ref="I473:I478" si="519">$I$471</f>
        <v>0</v>
      </c>
      <c r="J473" s="13">
        <f t="shared" ref="J473:J478" si="520">$J$471</f>
        <v>0</v>
      </c>
      <c r="K473" s="13">
        <f t="shared" ref="K473:K478" si="521">$K$471</f>
        <v>0</v>
      </c>
      <c r="L473" s="13">
        <f t="shared" ref="L473:L478" si="522">$L$471</f>
        <v>0</v>
      </c>
      <c r="M473" s="13">
        <f t="shared" ref="M473:M478" si="523">$M$471</f>
        <v>0</v>
      </c>
      <c r="N473" s="13">
        <f t="shared" ref="N473:N478" si="524">$N$471</f>
        <v>0</v>
      </c>
      <c r="O473" s="13">
        <f t="shared" ref="O473:O478" si="525">$O$471</f>
        <v>0</v>
      </c>
      <c r="P473" s="13">
        <f>COUNTIF(I473:N473,7)</f>
        <v>0</v>
      </c>
      <c r="Q473" s="13">
        <f t="shared" ref="Q473" si="526">COUNTIF(I473:N473,8)</f>
        <v>0</v>
      </c>
      <c r="R473" s="13">
        <f>COUNTIF(I473:N473,28)</f>
        <v>0</v>
      </c>
      <c r="S473" s="13">
        <f>COUNTIF(I473:N473,34)</f>
        <v>0</v>
      </c>
      <c r="T473" s="13">
        <f>COUNTIF(I473:N473,39)</f>
        <v>0</v>
      </c>
      <c r="U473" s="13">
        <f t="shared" ref="U473:U474" si="527">COUNTIF(N473:O473,4)</f>
        <v>0</v>
      </c>
      <c r="V473" s="13">
        <f>COUNTIF(O473:P473,10)</f>
        <v>0</v>
      </c>
      <c r="W473" s="16">
        <f t="shared" si="517"/>
        <v>0</v>
      </c>
      <c r="X473" s="16">
        <f t="shared" si="518"/>
        <v>0</v>
      </c>
      <c r="Y473" s="11"/>
      <c r="Z473" s="11">
        <v>0</v>
      </c>
    </row>
    <row r="474" spans="1:26" x14ac:dyDescent="0.25">
      <c r="A474" s="109" t="s">
        <v>26</v>
      </c>
      <c r="B474" s="22" t="e">
        <f>$B$5</f>
        <v>#REF!</v>
      </c>
      <c r="C474" s="22" t="e">
        <f>$C$5</f>
        <v>#REF!</v>
      </c>
      <c r="D474" s="22" t="e">
        <f>$D$5</f>
        <v>#REF!</v>
      </c>
      <c r="E474" s="22" t="e">
        <f>$E464</f>
        <v>#REF!</v>
      </c>
      <c r="F474" s="22" t="e">
        <f>$F$5</f>
        <v>#REF!</v>
      </c>
      <c r="G474" s="22" t="e">
        <f>$G$5</f>
        <v>#REF!</v>
      </c>
      <c r="H474" s="22" t="e">
        <f>$H$5</f>
        <v>#REF!</v>
      </c>
      <c r="I474" s="13">
        <f t="shared" si="519"/>
        <v>0</v>
      </c>
      <c r="J474" s="13">
        <f t="shared" si="520"/>
        <v>0</v>
      </c>
      <c r="K474" s="13">
        <f t="shared" si="521"/>
        <v>0</v>
      </c>
      <c r="L474" s="13">
        <f t="shared" si="522"/>
        <v>0</v>
      </c>
      <c r="M474" s="13">
        <f t="shared" si="523"/>
        <v>0</v>
      </c>
      <c r="N474" s="13">
        <f t="shared" si="524"/>
        <v>0</v>
      </c>
      <c r="O474" s="13">
        <f t="shared" si="525"/>
        <v>0</v>
      </c>
      <c r="P474" s="13">
        <f>COUNTIF(I474:N474,1)</f>
        <v>0</v>
      </c>
      <c r="Q474" s="13">
        <f>COUNTIF(I474:N474,6)</f>
        <v>0</v>
      </c>
      <c r="R474" s="13">
        <f>COUNTIF(I474:N474,19)</f>
        <v>0</v>
      </c>
      <c r="S474" s="13">
        <f>COUNTIF(I474:N474,38)</f>
        <v>0</v>
      </c>
      <c r="T474" s="13">
        <f>COUNTIF(I474:N474,40)</f>
        <v>0</v>
      </c>
      <c r="U474" s="13">
        <f t="shared" si="527"/>
        <v>0</v>
      </c>
      <c r="V474" s="13">
        <f>COUNTIF(O474:P474,5)</f>
        <v>0</v>
      </c>
      <c r="W474" s="16">
        <f t="shared" si="517"/>
        <v>0</v>
      </c>
      <c r="X474" s="16">
        <f t="shared" si="518"/>
        <v>0</v>
      </c>
      <c r="Y474" s="11"/>
      <c r="Z474" s="11">
        <v>0</v>
      </c>
    </row>
    <row r="475" spans="1:26" x14ac:dyDescent="0.25">
      <c r="A475" s="109" t="s">
        <v>27</v>
      </c>
      <c r="B475" s="22" t="e">
        <f>$B$6</f>
        <v>#REF!</v>
      </c>
      <c r="C475" s="22" t="e">
        <f>$C$6</f>
        <v>#REF!</v>
      </c>
      <c r="D475" s="22" t="e">
        <f>$D$6</f>
        <v>#REF!</v>
      </c>
      <c r="E475" s="22" t="e">
        <f>$E$6</f>
        <v>#REF!</v>
      </c>
      <c r="F475" s="22" t="e">
        <f>$F$6</f>
        <v>#REF!</v>
      </c>
      <c r="G475" s="22" t="e">
        <f>$G$6</f>
        <v>#REF!</v>
      </c>
      <c r="H475" s="22" t="e">
        <f>$H$6</f>
        <v>#REF!</v>
      </c>
      <c r="I475" s="13">
        <f t="shared" si="519"/>
        <v>0</v>
      </c>
      <c r="J475" s="13">
        <f t="shared" si="520"/>
        <v>0</v>
      </c>
      <c r="K475" s="13">
        <f t="shared" si="521"/>
        <v>0</v>
      </c>
      <c r="L475" s="13">
        <f t="shared" si="522"/>
        <v>0</v>
      </c>
      <c r="M475" s="13">
        <f t="shared" si="523"/>
        <v>0</v>
      </c>
      <c r="N475" s="13">
        <f t="shared" si="524"/>
        <v>0</v>
      </c>
      <c r="O475" s="13">
        <f t="shared" si="525"/>
        <v>0</v>
      </c>
      <c r="P475" s="13">
        <f>COUNTIF(I475:N475,10)</f>
        <v>0</v>
      </c>
      <c r="Q475" s="13">
        <f>COUNTIF(I475:N475,25)</f>
        <v>0</v>
      </c>
      <c r="R475" s="13">
        <f>COUNTIF(I475:N475,26)</f>
        <v>0</v>
      </c>
      <c r="S475" s="13">
        <f>COUNTIF(I475:N475,29)</f>
        <v>0</v>
      </c>
      <c r="T475" s="13">
        <f>COUNTIF(I475:N475,35)</f>
        <v>0</v>
      </c>
      <c r="U475" s="13">
        <f>COUNTIF(N475:O475,6)</f>
        <v>0</v>
      </c>
      <c r="V475" s="13">
        <f>COUNTIF(O475:P475,9)</f>
        <v>0</v>
      </c>
      <c r="W475" s="16">
        <f t="shared" si="517"/>
        <v>0</v>
      </c>
      <c r="X475" s="16">
        <f t="shared" si="518"/>
        <v>0</v>
      </c>
      <c r="Y475" s="11"/>
      <c r="Z475" s="11">
        <v>0</v>
      </c>
    </row>
    <row r="476" spans="1:26" x14ac:dyDescent="0.25">
      <c r="A476" s="109" t="s">
        <v>28</v>
      </c>
      <c r="B476" s="22" t="e">
        <f>$B$7</f>
        <v>#REF!</v>
      </c>
      <c r="C476" s="22" t="e">
        <f>$C$7</f>
        <v>#REF!</v>
      </c>
      <c r="D476" s="22" t="e">
        <f>$D466</f>
        <v>#REF!</v>
      </c>
      <c r="E476" s="22" t="e">
        <f>$E$7</f>
        <v>#REF!</v>
      </c>
      <c r="F476" s="22" t="e">
        <f>$F$7</f>
        <v>#REF!</v>
      </c>
      <c r="G476" s="22" t="e">
        <f>$G$7</f>
        <v>#REF!</v>
      </c>
      <c r="H476" s="22" t="e">
        <f>$H$7</f>
        <v>#REF!</v>
      </c>
      <c r="I476" s="13">
        <f t="shared" si="519"/>
        <v>0</v>
      </c>
      <c r="J476" s="13">
        <f t="shared" si="520"/>
        <v>0</v>
      </c>
      <c r="K476" s="13">
        <f t="shared" si="521"/>
        <v>0</v>
      </c>
      <c r="L476" s="13">
        <f t="shared" si="522"/>
        <v>0</v>
      </c>
      <c r="M476" s="13">
        <f t="shared" si="523"/>
        <v>0</v>
      </c>
      <c r="N476" s="13">
        <f t="shared" si="524"/>
        <v>0</v>
      </c>
      <c r="O476" s="13">
        <f t="shared" si="525"/>
        <v>0</v>
      </c>
      <c r="P476" s="13">
        <f>COUNTIF(I476:N476,8)</f>
        <v>0</v>
      </c>
      <c r="Q476" s="13">
        <f>COUNTIF(I476:N476,33)</f>
        <v>0</v>
      </c>
      <c r="R476" s="13">
        <f>COUNTIF(I476:N476,35)</f>
        <v>0</v>
      </c>
      <c r="S476" s="13">
        <f>COUNTIF(I476:N476,36)</f>
        <v>0</v>
      </c>
      <c r="T476" s="13">
        <f>COUNTIF(I476:N476,37)</f>
        <v>0</v>
      </c>
      <c r="U476" s="13">
        <f>COUNTIF(N476:O476,3)</f>
        <v>0</v>
      </c>
      <c r="V476" s="13">
        <f>COUNTIF(O476:P476,7)</f>
        <v>0</v>
      </c>
      <c r="W476" s="16">
        <f t="shared" si="517"/>
        <v>0</v>
      </c>
      <c r="X476" s="16">
        <f t="shared" si="518"/>
        <v>0</v>
      </c>
      <c r="Y476" s="11"/>
      <c r="Z476" s="11">
        <v>0</v>
      </c>
    </row>
    <row r="477" spans="1:26" x14ac:dyDescent="0.25">
      <c r="A477" s="109" t="s">
        <v>29</v>
      </c>
      <c r="B477" s="22" t="e">
        <f>$B$8</f>
        <v>#REF!</v>
      </c>
      <c r="C477" s="22" t="e">
        <f>$C$8</f>
        <v>#REF!</v>
      </c>
      <c r="D477" s="22" t="e">
        <f>$D$8</f>
        <v>#REF!</v>
      </c>
      <c r="E477" s="22" t="e">
        <f>$E$8</f>
        <v>#REF!</v>
      </c>
      <c r="F477" s="22" t="e">
        <f>$F$8</f>
        <v>#REF!</v>
      </c>
      <c r="G477" s="22" t="e">
        <f>$G$8</f>
        <v>#REF!</v>
      </c>
      <c r="H477" s="22" t="e">
        <f>$H$8</f>
        <v>#REF!</v>
      </c>
      <c r="I477" s="13">
        <f t="shared" si="519"/>
        <v>0</v>
      </c>
      <c r="J477" s="13">
        <f t="shared" si="520"/>
        <v>0</v>
      </c>
      <c r="K477" s="13">
        <f t="shared" si="521"/>
        <v>0</v>
      </c>
      <c r="L477" s="13">
        <f t="shared" si="522"/>
        <v>0</v>
      </c>
      <c r="M477" s="13">
        <f t="shared" si="523"/>
        <v>0</v>
      </c>
      <c r="N477" s="13">
        <f t="shared" si="524"/>
        <v>0</v>
      </c>
      <c r="O477" s="13">
        <f t="shared" si="525"/>
        <v>0</v>
      </c>
      <c r="P477" s="13">
        <v>0</v>
      </c>
      <c r="Q477" s="13">
        <v>0</v>
      </c>
      <c r="R477" s="13">
        <v>0</v>
      </c>
      <c r="S477" s="13">
        <v>0</v>
      </c>
      <c r="T477" s="13">
        <v>0</v>
      </c>
      <c r="U477" s="13">
        <v>0</v>
      </c>
      <c r="V477" s="13">
        <v>0</v>
      </c>
      <c r="W477" s="16">
        <f t="shared" si="517"/>
        <v>0</v>
      </c>
      <c r="X477" s="16">
        <f t="shared" si="518"/>
        <v>0</v>
      </c>
      <c r="Y477" s="11"/>
      <c r="Z477" s="11">
        <v>0</v>
      </c>
    </row>
    <row r="478" spans="1:26" ht="15.75" thickBot="1" x14ac:dyDescent="0.3">
      <c r="A478" s="109" t="s">
        <v>30</v>
      </c>
      <c r="B478" s="22" t="e">
        <f>$B$9</f>
        <v>#REF!</v>
      </c>
      <c r="C478" s="22" t="e">
        <f>$C$9</f>
        <v>#REF!</v>
      </c>
      <c r="D478" s="22" t="e">
        <f>$D$9</f>
        <v>#REF!</v>
      </c>
      <c r="E478" s="22" t="e">
        <f>$E$9</f>
        <v>#REF!</v>
      </c>
      <c r="F478" s="22" t="e">
        <f>$F$9</f>
        <v>#REF!</v>
      </c>
      <c r="G478" s="22" t="e">
        <f>$G$9</f>
        <v>#REF!</v>
      </c>
      <c r="H478" s="22" t="e">
        <f>$H$9</f>
        <v>#REF!</v>
      </c>
      <c r="I478" s="13">
        <f t="shared" si="519"/>
        <v>0</v>
      </c>
      <c r="J478" s="13">
        <f t="shared" si="520"/>
        <v>0</v>
      </c>
      <c r="K478" s="13">
        <f t="shared" si="521"/>
        <v>0</v>
      </c>
      <c r="L478" s="13">
        <f t="shared" si="522"/>
        <v>0</v>
      </c>
      <c r="M478" s="13">
        <f t="shared" si="523"/>
        <v>0</v>
      </c>
      <c r="N478" s="13">
        <f t="shared" si="524"/>
        <v>0</v>
      </c>
      <c r="O478" s="13">
        <f t="shared" si="525"/>
        <v>0</v>
      </c>
      <c r="P478" s="13">
        <v>0</v>
      </c>
      <c r="Q478" s="13">
        <v>0</v>
      </c>
      <c r="R478" s="13">
        <v>0</v>
      </c>
      <c r="S478" s="13">
        <v>0</v>
      </c>
      <c r="T478" s="13">
        <v>0</v>
      </c>
      <c r="U478" s="13">
        <v>0</v>
      </c>
      <c r="V478" s="13">
        <v>0</v>
      </c>
      <c r="W478" s="16">
        <f t="shared" si="517"/>
        <v>0</v>
      </c>
      <c r="X478" s="16">
        <f t="shared" si="518"/>
        <v>0</v>
      </c>
      <c r="Y478" s="11"/>
      <c r="Z478" s="11"/>
    </row>
    <row r="479" spans="1:26" ht="15.75" thickBot="1" x14ac:dyDescent="0.3">
      <c r="A479" s="82">
        <v>44533</v>
      </c>
      <c r="B479" s="361" t="s">
        <v>0</v>
      </c>
      <c r="C479" s="340"/>
      <c r="D479" s="340"/>
      <c r="E479" s="340"/>
      <c r="F479" s="340"/>
      <c r="G479" s="340"/>
      <c r="H479" s="346"/>
      <c r="I479" s="361" t="s">
        <v>1</v>
      </c>
      <c r="J479" s="340"/>
      <c r="K479" s="340"/>
      <c r="L479" s="340"/>
      <c r="M479" s="340"/>
      <c r="N479" s="340"/>
      <c r="O479" s="340"/>
      <c r="P479" s="361" t="s">
        <v>2</v>
      </c>
      <c r="Q479" s="340"/>
      <c r="R479" s="340"/>
      <c r="S479" s="340"/>
      <c r="T479" s="340"/>
      <c r="U479" s="340"/>
      <c r="V479" s="340"/>
      <c r="W479" s="1" t="s">
        <v>9</v>
      </c>
      <c r="X479" s="2" t="s">
        <v>3</v>
      </c>
      <c r="Y479" s="11"/>
      <c r="Z479" s="11" t="s">
        <v>5</v>
      </c>
    </row>
    <row r="480" spans="1:26" x14ac:dyDescent="0.25">
      <c r="A480" s="109" t="s">
        <v>23</v>
      </c>
      <c r="B480" s="22" t="e">
        <f>$B$2</f>
        <v>#REF!</v>
      </c>
      <c r="C480" s="22" t="e">
        <f>$C$2</f>
        <v>#REF!</v>
      </c>
      <c r="D480" s="22" t="e">
        <f>$D$2</f>
        <v>#REF!</v>
      </c>
      <c r="E480" s="22" t="e">
        <f>$E$2</f>
        <v>#REF!</v>
      </c>
      <c r="F480" s="22" t="e">
        <f>$F$2</f>
        <v>#REF!</v>
      </c>
      <c r="G480" s="22">
        <f>$G470</f>
        <v>0</v>
      </c>
      <c r="H480" s="22" t="e">
        <f>$H$2</f>
        <v>#REF!</v>
      </c>
      <c r="I480" s="19"/>
      <c r="J480" s="19"/>
      <c r="K480" s="19"/>
      <c r="L480" s="19"/>
      <c r="M480" s="19"/>
      <c r="N480" s="19"/>
      <c r="O480" s="19"/>
      <c r="P480" s="13">
        <f>COUNTIF(I480:N480,3)</f>
        <v>0</v>
      </c>
      <c r="Q480" s="13">
        <f>COUNTIF(I480:N480,6)</f>
        <v>0</v>
      </c>
      <c r="R480" s="13">
        <f>COUNTIF(I480:N480,15)</f>
        <v>0</v>
      </c>
      <c r="S480" s="13">
        <f>COUNTIF(I480:N480,20)</f>
        <v>0</v>
      </c>
      <c r="T480" s="13">
        <f>COUNTIF(I480:N480,22)</f>
        <v>0</v>
      </c>
      <c r="U480" s="13">
        <f>COUNTIF(N480:O480,4)</f>
        <v>0</v>
      </c>
      <c r="V480" s="13">
        <f>COUNTIF(O480:P480,8)</f>
        <v>0</v>
      </c>
      <c r="W480" s="16">
        <f>SUMIF(P480:T480,1)</f>
        <v>0</v>
      </c>
      <c r="X480" s="16">
        <f>SUMIF(U480:V480,1)</f>
        <v>0</v>
      </c>
      <c r="Y480" s="11"/>
      <c r="Z480" s="11">
        <v>0</v>
      </c>
    </row>
    <row r="481" spans="1:26" x14ac:dyDescent="0.25">
      <c r="A481" s="109" t="s">
        <v>24</v>
      </c>
      <c r="B481" s="22" t="e">
        <f>$B$3</f>
        <v>#REF!</v>
      </c>
      <c r="C481" s="22" t="e">
        <f>$C$3</f>
        <v>#REF!</v>
      </c>
      <c r="D481" s="22" t="e">
        <f>$D471</f>
        <v>#REF!</v>
      </c>
      <c r="E481" s="22" t="e">
        <f>$E$3</f>
        <v>#REF!</v>
      </c>
      <c r="F481" s="22" t="e">
        <f>$F$3</f>
        <v>#REF!</v>
      </c>
      <c r="G481" s="22" t="e">
        <f>$G$3</f>
        <v>#REF!</v>
      </c>
      <c r="H481" s="22" t="e">
        <f>$H$3</f>
        <v>#REF!</v>
      </c>
      <c r="I481" s="13">
        <f>$I$480</f>
        <v>0</v>
      </c>
      <c r="J481" s="13">
        <f>$J$480</f>
        <v>0</v>
      </c>
      <c r="K481" s="13">
        <f>$K$480</f>
        <v>0</v>
      </c>
      <c r="L481" s="13">
        <f>$L$480</f>
        <v>0</v>
      </c>
      <c r="M481" s="13">
        <f>$M$480</f>
        <v>0</v>
      </c>
      <c r="N481" s="13">
        <f>$N$480</f>
        <v>0</v>
      </c>
      <c r="O481" s="13">
        <f>$O$480</f>
        <v>0</v>
      </c>
      <c r="P481" s="13">
        <f>COUNTIF(I481:N481,15)</f>
        <v>0</v>
      </c>
      <c r="Q481" s="13">
        <f>COUNTIF(I481:N481,17)</f>
        <v>0</v>
      </c>
      <c r="R481" s="13">
        <f>COUNTIF(I481:N481,27)</f>
        <v>0</v>
      </c>
      <c r="S481" s="13">
        <f>COUNTIF(I481:N481,33)</f>
        <v>0</v>
      </c>
      <c r="T481" s="13">
        <f>COUNTIF(I481:N481,50)</f>
        <v>0</v>
      </c>
      <c r="U481" s="13">
        <f>COUNTIF(N481:O481,1)</f>
        <v>0</v>
      </c>
      <c r="V481" s="13">
        <f>COUNTIF(O481:P481,2)</f>
        <v>0</v>
      </c>
      <c r="W481" s="16">
        <f t="shared" ref="W481:W487" si="528">SUMIF(P481:T481,1)</f>
        <v>0</v>
      </c>
      <c r="X481" s="16">
        <f t="shared" ref="X481:X487" si="529">SUMIF(U481:V481,1)</f>
        <v>0</v>
      </c>
      <c r="Y481" s="11"/>
      <c r="Z481" s="11">
        <v>0</v>
      </c>
    </row>
    <row r="482" spans="1:26" x14ac:dyDescent="0.25">
      <c r="A482" s="109" t="s">
        <v>25</v>
      </c>
      <c r="B482" s="22" t="e">
        <f>$B$4</f>
        <v>#REF!</v>
      </c>
      <c r="C482" s="22" t="e">
        <f>$C$4</f>
        <v>#REF!</v>
      </c>
      <c r="D482" s="22">
        <f>$G76</f>
        <v>0</v>
      </c>
      <c r="E482" s="22" t="e">
        <f>$E$4</f>
        <v>#REF!</v>
      </c>
      <c r="F482" s="22" t="e">
        <f>$F$4</f>
        <v>#REF!</v>
      </c>
      <c r="G482" s="22" t="e">
        <f>$G$4</f>
        <v>#REF!</v>
      </c>
      <c r="H482" s="22" t="e">
        <f>$H$4</f>
        <v>#REF!</v>
      </c>
      <c r="I482" s="13">
        <f t="shared" ref="I482:I487" si="530">$I$480</f>
        <v>0</v>
      </c>
      <c r="J482" s="13">
        <f t="shared" ref="J482:J487" si="531">$J$480</f>
        <v>0</v>
      </c>
      <c r="K482" s="13">
        <f t="shared" ref="K482:K487" si="532">$K$480</f>
        <v>0</v>
      </c>
      <c r="L482" s="13">
        <f t="shared" ref="L482:L487" si="533">$L$480</f>
        <v>0</v>
      </c>
      <c r="M482" s="13">
        <f t="shared" ref="M482:M487" si="534">$M$480</f>
        <v>0</v>
      </c>
      <c r="N482" s="13">
        <f t="shared" ref="N482:N487" si="535">$N$480</f>
        <v>0</v>
      </c>
      <c r="O482" s="13">
        <f t="shared" ref="O482:O487" si="536">$O$480</f>
        <v>0</v>
      </c>
      <c r="P482" s="13">
        <f>COUNTIF(I482:N482,7)</f>
        <v>0</v>
      </c>
      <c r="Q482" s="13">
        <f t="shared" ref="Q482" si="537">COUNTIF(I482:N482,8)</f>
        <v>0</v>
      </c>
      <c r="R482" s="13">
        <f>COUNTIF(I482:N482,28)</f>
        <v>0</v>
      </c>
      <c r="S482" s="13">
        <f>COUNTIF(I482:N482,34)</f>
        <v>0</v>
      </c>
      <c r="T482" s="13">
        <f>COUNTIF(I482:N482,39)</f>
        <v>0</v>
      </c>
      <c r="U482" s="13">
        <f t="shared" ref="U482:U483" si="538">COUNTIF(N482:O482,4)</f>
        <v>0</v>
      </c>
      <c r="V482" s="13">
        <f>COUNTIF(O482:P482,10)</f>
        <v>0</v>
      </c>
      <c r="W482" s="16">
        <f t="shared" si="528"/>
        <v>0</v>
      </c>
      <c r="X482" s="16">
        <f t="shared" si="529"/>
        <v>0</v>
      </c>
      <c r="Y482" s="11"/>
      <c r="Z482" s="11">
        <v>0</v>
      </c>
    </row>
    <row r="483" spans="1:26" x14ac:dyDescent="0.25">
      <c r="A483" s="109" t="s">
        <v>26</v>
      </c>
      <c r="B483" s="22" t="e">
        <f>$B$5</f>
        <v>#REF!</v>
      </c>
      <c r="C483" s="22" t="e">
        <f>$C$5</f>
        <v>#REF!</v>
      </c>
      <c r="D483" s="22" t="e">
        <f>$D$5</f>
        <v>#REF!</v>
      </c>
      <c r="E483" s="22" t="e">
        <f>$E473</f>
        <v>#REF!</v>
      </c>
      <c r="F483" s="22" t="e">
        <f>$F$5</f>
        <v>#REF!</v>
      </c>
      <c r="G483" s="22" t="e">
        <f>$G$5</f>
        <v>#REF!</v>
      </c>
      <c r="H483" s="22" t="e">
        <f>$H$5</f>
        <v>#REF!</v>
      </c>
      <c r="I483" s="13">
        <f t="shared" si="530"/>
        <v>0</v>
      </c>
      <c r="J483" s="13">
        <f t="shared" si="531"/>
        <v>0</v>
      </c>
      <c r="K483" s="13">
        <f t="shared" si="532"/>
        <v>0</v>
      </c>
      <c r="L483" s="13">
        <f t="shared" si="533"/>
        <v>0</v>
      </c>
      <c r="M483" s="13">
        <f t="shared" si="534"/>
        <v>0</v>
      </c>
      <c r="N483" s="13">
        <f t="shared" si="535"/>
        <v>0</v>
      </c>
      <c r="O483" s="13">
        <f t="shared" si="536"/>
        <v>0</v>
      </c>
      <c r="P483" s="13">
        <f>COUNTIF(I483:N483,1)</f>
        <v>0</v>
      </c>
      <c r="Q483" s="13">
        <f>COUNTIF(I483:N483,6)</f>
        <v>0</v>
      </c>
      <c r="R483" s="13">
        <f>COUNTIF(I483:N483,19)</f>
        <v>0</v>
      </c>
      <c r="S483" s="13">
        <f>COUNTIF(I483:N483,38)</f>
        <v>0</v>
      </c>
      <c r="T483" s="13">
        <f>COUNTIF(I483:N483,40)</f>
        <v>0</v>
      </c>
      <c r="U483" s="13">
        <f t="shared" si="538"/>
        <v>0</v>
      </c>
      <c r="V483" s="13">
        <f>COUNTIF(O483:P483,5)</f>
        <v>0</v>
      </c>
      <c r="W483" s="16">
        <f t="shared" si="528"/>
        <v>0</v>
      </c>
      <c r="X483" s="16">
        <f t="shared" si="529"/>
        <v>0</v>
      </c>
      <c r="Y483" s="11"/>
      <c r="Z483" s="11">
        <v>0</v>
      </c>
    </row>
    <row r="484" spans="1:26" x14ac:dyDescent="0.25">
      <c r="A484" s="109" t="s">
        <v>27</v>
      </c>
      <c r="B484" s="22" t="e">
        <f>$B$6</f>
        <v>#REF!</v>
      </c>
      <c r="C484" s="22" t="e">
        <f>$C$6</f>
        <v>#REF!</v>
      </c>
      <c r="D484" s="22" t="e">
        <f>$D$6</f>
        <v>#REF!</v>
      </c>
      <c r="E484" s="22" t="e">
        <f>$E$6</f>
        <v>#REF!</v>
      </c>
      <c r="F484" s="22" t="e">
        <f>$F$6</f>
        <v>#REF!</v>
      </c>
      <c r="G484" s="22" t="e">
        <f>$G$6</f>
        <v>#REF!</v>
      </c>
      <c r="H484" s="22" t="e">
        <f>$H$6</f>
        <v>#REF!</v>
      </c>
      <c r="I484" s="13">
        <f t="shared" si="530"/>
        <v>0</v>
      </c>
      <c r="J484" s="13">
        <f t="shared" si="531"/>
        <v>0</v>
      </c>
      <c r="K484" s="13">
        <f t="shared" si="532"/>
        <v>0</v>
      </c>
      <c r="L484" s="13">
        <f t="shared" si="533"/>
        <v>0</v>
      </c>
      <c r="M484" s="13">
        <f t="shared" si="534"/>
        <v>0</v>
      </c>
      <c r="N484" s="13">
        <f t="shared" si="535"/>
        <v>0</v>
      </c>
      <c r="O484" s="13">
        <f t="shared" si="536"/>
        <v>0</v>
      </c>
      <c r="P484" s="13">
        <f>COUNTIF(I484:N484,10)</f>
        <v>0</v>
      </c>
      <c r="Q484" s="13">
        <f>COUNTIF(I484:N484,25)</f>
        <v>0</v>
      </c>
      <c r="R484" s="13">
        <f>COUNTIF(I484:N484,26)</f>
        <v>0</v>
      </c>
      <c r="S484" s="13">
        <f>COUNTIF(I484:N484,29)</f>
        <v>0</v>
      </c>
      <c r="T484" s="13">
        <f>COUNTIF(I484:N484,35)</f>
        <v>0</v>
      </c>
      <c r="U484" s="13">
        <f>COUNTIF(N484:O484,6)</f>
        <v>0</v>
      </c>
      <c r="V484" s="13">
        <f>COUNTIF(O484:P484,9)</f>
        <v>0</v>
      </c>
      <c r="W484" s="16">
        <f t="shared" si="528"/>
        <v>0</v>
      </c>
      <c r="X484" s="16">
        <f t="shared" si="529"/>
        <v>0</v>
      </c>
      <c r="Y484" s="11"/>
      <c r="Z484" s="11">
        <v>0</v>
      </c>
    </row>
    <row r="485" spans="1:26" x14ac:dyDescent="0.25">
      <c r="A485" s="109" t="s">
        <v>28</v>
      </c>
      <c r="B485" s="22" t="e">
        <f>$B$7</f>
        <v>#REF!</v>
      </c>
      <c r="C485" s="22" t="e">
        <f>$C$7</f>
        <v>#REF!</v>
      </c>
      <c r="D485" s="22" t="e">
        <f>$D475</f>
        <v>#REF!</v>
      </c>
      <c r="E485" s="22" t="e">
        <f>$E$7</f>
        <v>#REF!</v>
      </c>
      <c r="F485" s="22" t="e">
        <f>$F$7</f>
        <v>#REF!</v>
      </c>
      <c r="G485" s="22" t="e">
        <f>$G$7</f>
        <v>#REF!</v>
      </c>
      <c r="H485" s="22" t="e">
        <f>$H$7</f>
        <v>#REF!</v>
      </c>
      <c r="I485" s="13">
        <f t="shared" si="530"/>
        <v>0</v>
      </c>
      <c r="J485" s="13">
        <f t="shared" si="531"/>
        <v>0</v>
      </c>
      <c r="K485" s="13">
        <f t="shared" si="532"/>
        <v>0</v>
      </c>
      <c r="L485" s="13">
        <f t="shared" si="533"/>
        <v>0</v>
      </c>
      <c r="M485" s="13">
        <f t="shared" si="534"/>
        <v>0</v>
      </c>
      <c r="N485" s="13">
        <f t="shared" si="535"/>
        <v>0</v>
      </c>
      <c r="O485" s="13">
        <f t="shared" si="536"/>
        <v>0</v>
      </c>
      <c r="P485" s="13">
        <f>COUNTIF(I485:N485,8)</f>
        <v>0</v>
      </c>
      <c r="Q485" s="13">
        <f>COUNTIF(I485:N485,33)</f>
        <v>0</v>
      </c>
      <c r="R485" s="13">
        <f>COUNTIF(I485:N485,35)</f>
        <v>0</v>
      </c>
      <c r="S485" s="13">
        <f>COUNTIF(I485:N485,36)</f>
        <v>0</v>
      </c>
      <c r="T485" s="13">
        <f>COUNTIF(I485:N485,37)</f>
        <v>0</v>
      </c>
      <c r="U485" s="13">
        <f>COUNTIF(N485:O485,3)</f>
        <v>0</v>
      </c>
      <c r="V485" s="13">
        <f>COUNTIF(O485:P485,7)</f>
        <v>0</v>
      </c>
      <c r="W485" s="16">
        <f t="shared" si="528"/>
        <v>0</v>
      </c>
      <c r="X485" s="16">
        <f t="shared" si="529"/>
        <v>0</v>
      </c>
      <c r="Y485" s="11"/>
      <c r="Z485" s="11">
        <v>0</v>
      </c>
    </row>
    <row r="486" spans="1:26" x14ac:dyDescent="0.25">
      <c r="A486" s="109" t="s">
        <v>29</v>
      </c>
      <c r="B486" s="22" t="e">
        <f>$B$8</f>
        <v>#REF!</v>
      </c>
      <c r="C486" s="22" t="e">
        <f>$C$8</f>
        <v>#REF!</v>
      </c>
      <c r="D486" s="22" t="e">
        <f>$D$8</f>
        <v>#REF!</v>
      </c>
      <c r="E486" s="22" t="e">
        <f>$E$8</f>
        <v>#REF!</v>
      </c>
      <c r="F486" s="22" t="e">
        <f>$F$8</f>
        <v>#REF!</v>
      </c>
      <c r="G486" s="22" t="e">
        <f>$G$8</f>
        <v>#REF!</v>
      </c>
      <c r="H486" s="22" t="e">
        <f>$H$8</f>
        <v>#REF!</v>
      </c>
      <c r="I486" s="13">
        <f t="shared" si="530"/>
        <v>0</v>
      </c>
      <c r="J486" s="13">
        <f t="shared" si="531"/>
        <v>0</v>
      </c>
      <c r="K486" s="13">
        <f t="shared" si="532"/>
        <v>0</v>
      </c>
      <c r="L486" s="13">
        <f t="shared" si="533"/>
        <v>0</v>
      </c>
      <c r="M486" s="13">
        <f t="shared" si="534"/>
        <v>0</v>
      </c>
      <c r="N486" s="13">
        <f t="shared" si="535"/>
        <v>0</v>
      </c>
      <c r="O486" s="13">
        <f t="shared" si="536"/>
        <v>0</v>
      </c>
      <c r="P486" s="13">
        <v>0</v>
      </c>
      <c r="Q486" s="13">
        <v>0</v>
      </c>
      <c r="R486" s="13">
        <v>0</v>
      </c>
      <c r="S486" s="13">
        <v>0</v>
      </c>
      <c r="T486" s="13">
        <v>0</v>
      </c>
      <c r="U486" s="13">
        <v>0</v>
      </c>
      <c r="V486" s="13">
        <v>0</v>
      </c>
      <c r="W486" s="16">
        <f t="shared" si="528"/>
        <v>0</v>
      </c>
      <c r="X486" s="16">
        <f t="shared" si="529"/>
        <v>0</v>
      </c>
      <c r="Y486" s="11"/>
      <c r="Z486" s="11">
        <v>0</v>
      </c>
    </row>
    <row r="487" spans="1:26" ht="15.75" thickBot="1" x14ac:dyDescent="0.3">
      <c r="A487" s="109" t="s">
        <v>30</v>
      </c>
      <c r="B487" s="22" t="e">
        <f>$B$9</f>
        <v>#REF!</v>
      </c>
      <c r="C487" s="22" t="e">
        <f>$C$9</f>
        <v>#REF!</v>
      </c>
      <c r="D487" s="22" t="e">
        <f>$D$9</f>
        <v>#REF!</v>
      </c>
      <c r="E487" s="22" t="e">
        <f>$E$9</f>
        <v>#REF!</v>
      </c>
      <c r="F487" s="22" t="e">
        <f>$F$9</f>
        <v>#REF!</v>
      </c>
      <c r="G487" s="22" t="e">
        <f>$G$9</f>
        <v>#REF!</v>
      </c>
      <c r="H487" s="22" t="e">
        <f>$H$9</f>
        <v>#REF!</v>
      </c>
      <c r="I487" s="13">
        <f t="shared" si="530"/>
        <v>0</v>
      </c>
      <c r="J487" s="13">
        <f t="shared" si="531"/>
        <v>0</v>
      </c>
      <c r="K487" s="13">
        <f t="shared" si="532"/>
        <v>0</v>
      </c>
      <c r="L487" s="13">
        <f t="shared" si="533"/>
        <v>0</v>
      </c>
      <c r="M487" s="13">
        <f t="shared" si="534"/>
        <v>0</v>
      </c>
      <c r="N487" s="13">
        <f t="shared" si="535"/>
        <v>0</v>
      </c>
      <c r="O487" s="13">
        <f t="shared" si="536"/>
        <v>0</v>
      </c>
      <c r="P487" s="13">
        <v>0</v>
      </c>
      <c r="Q487" s="13">
        <v>0</v>
      </c>
      <c r="R487" s="13">
        <v>0</v>
      </c>
      <c r="S487" s="13">
        <v>0</v>
      </c>
      <c r="T487" s="13">
        <v>0</v>
      </c>
      <c r="U487" s="13">
        <v>0</v>
      </c>
      <c r="V487" s="13">
        <v>0</v>
      </c>
      <c r="W487" s="16">
        <f t="shared" si="528"/>
        <v>0</v>
      </c>
      <c r="X487" s="16">
        <f t="shared" si="529"/>
        <v>0</v>
      </c>
      <c r="Y487" s="11"/>
      <c r="Z487" s="11">
        <v>0</v>
      </c>
    </row>
    <row r="488" spans="1:26" ht="15.75" thickBot="1" x14ac:dyDescent="0.3">
      <c r="A488" s="82">
        <v>44540</v>
      </c>
      <c r="B488" s="361" t="s">
        <v>0</v>
      </c>
      <c r="C488" s="340"/>
      <c r="D488" s="340"/>
      <c r="E488" s="340"/>
      <c r="F488" s="340"/>
      <c r="G488" s="340"/>
      <c r="H488" s="346"/>
      <c r="I488" s="361" t="s">
        <v>1</v>
      </c>
      <c r="J488" s="340"/>
      <c r="K488" s="340"/>
      <c r="L488" s="340"/>
      <c r="M488" s="340"/>
      <c r="N488" s="340"/>
      <c r="O488" s="340"/>
      <c r="P488" s="361" t="s">
        <v>2</v>
      </c>
      <c r="Q488" s="340"/>
      <c r="R488" s="340"/>
      <c r="S488" s="340"/>
      <c r="T488" s="340"/>
      <c r="U488" s="340"/>
      <c r="V488" s="340"/>
      <c r="W488" s="1" t="s">
        <v>9</v>
      </c>
      <c r="X488" s="2" t="s">
        <v>3</v>
      </c>
      <c r="Y488" s="11"/>
      <c r="Z488" s="11" t="s">
        <v>5</v>
      </c>
    </row>
    <row r="489" spans="1:26" x14ac:dyDescent="0.25">
      <c r="A489" s="109" t="s">
        <v>23</v>
      </c>
      <c r="B489" s="22" t="e">
        <f>$B$2</f>
        <v>#REF!</v>
      </c>
      <c r="C489" s="22" t="e">
        <f>$C$2</f>
        <v>#REF!</v>
      </c>
      <c r="D489" s="22" t="e">
        <f>$D$2</f>
        <v>#REF!</v>
      </c>
      <c r="E489" s="22" t="e">
        <f>$E$2</f>
        <v>#REF!</v>
      </c>
      <c r="F489" s="22" t="e">
        <f>$F$2</f>
        <v>#REF!</v>
      </c>
      <c r="G489" s="22">
        <f>$G479</f>
        <v>0</v>
      </c>
      <c r="H489" s="22" t="e">
        <f>$H$2</f>
        <v>#REF!</v>
      </c>
      <c r="I489" s="19"/>
      <c r="J489" s="19"/>
      <c r="K489" s="19"/>
      <c r="L489" s="19"/>
      <c r="M489" s="19"/>
      <c r="N489" s="19"/>
      <c r="O489" s="19"/>
      <c r="P489" s="13">
        <f>COUNTIF(I489:N489,3)</f>
        <v>0</v>
      </c>
      <c r="Q489" s="13">
        <f>COUNTIF(I489:N489,6)</f>
        <v>0</v>
      </c>
      <c r="R489" s="13">
        <f>COUNTIF(I489:N489,15)</f>
        <v>0</v>
      </c>
      <c r="S489" s="13">
        <f>COUNTIF(I489:N489,20)</f>
        <v>0</v>
      </c>
      <c r="T489" s="13">
        <f>COUNTIF(I489:N489,22)</f>
        <v>0</v>
      </c>
      <c r="U489" s="13">
        <f>COUNTIF(N489:O489,4)</f>
        <v>0</v>
      </c>
      <c r="V489" s="13">
        <f>COUNTIF(O489:P489,8)</f>
        <v>0</v>
      </c>
      <c r="W489" s="16">
        <f>SUMIF(P489:T489,1)</f>
        <v>0</v>
      </c>
      <c r="X489" s="16">
        <f>SUMIF(U489:V489,1)</f>
        <v>0</v>
      </c>
      <c r="Y489" s="11"/>
      <c r="Z489" s="11">
        <v>0</v>
      </c>
    </row>
    <row r="490" spans="1:26" x14ac:dyDescent="0.25">
      <c r="A490" s="109" t="s">
        <v>24</v>
      </c>
      <c r="B490" s="22" t="e">
        <f>$B$3</f>
        <v>#REF!</v>
      </c>
      <c r="C490" s="22" t="e">
        <f>$C$3</f>
        <v>#REF!</v>
      </c>
      <c r="D490" s="22" t="e">
        <f>$D480</f>
        <v>#REF!</v>
      </c>
      <c r="E490" s="22" t="e">
        <f>$E$3</f>
        <v>#REF!</v>
      </c>
      <c r="F490" s="22" t="e">
        <f>$F$3</f>
        <v>#REF!</v>
      </c>
      <c r="G490" s="22" t="e">
        <f>$G$3</f>
        <v>#REF!</v>
      </c>
      <c r="H490" s="22" t="e">
        <f>$H$3</f>
        <v>#REF!</v>
      </c>
      <c r="I490" s="13">
        <f>$I$480</f>
        <v>0</v>
      </c>
      <c r="J490" s="13">
        <f>$J$480</f>
        <v>0</v>
      </c>
      <c r="K490" s="13">
        <f>$K$480</f>
        <v>0</v>
      </c>
      <c r="L490" s="13">
        <f>$L$480</f>
        <v>0</v>
      </c>
      <c r="M490" s="13">
        <f>$M$480</f>
        <v>0</v>
      </c>
      <c r="N490" s="13">
        <f>$N$480</f>
        <v>0</v>
      </c>
      <c r="O490" s="13">
        <f>$O$480</f>
        <v>0</v>
      </c>
      <c r="P490" s="13">
        <f>COUNTIF(I490:N490,15)</f>
        <v>0</v>
      </c>
      <c r="Q490" s="13">
        <f>COUNTIF(I490:N490,17)</f>
        <v>0</v>
      </c>
      <c r="R490" s="13">
        <f>COUNTIF(I490:N490,27)</f>
        <v>0</v>
      </c>
      <c r="S490" s="13">
        <f>COUNTIF(I490:N490,33)</f>
        <v>0</v>
      </c>
      <c r="T490" s="13">
        <f>COUNTIF(I490:N490,50)</f>
        <v>0</v>
      </c>
      <c r="U490" s="13">
        <f>COUNTIF(N490:O490,1)</f>
        <v>0</v>
      </c>
      <c r="V490" s="13">
        <f>COUNTIF(O490:P490,2)</f>
        <v>0</v>
      </c>
      <c r="W490" s="16">
        <f t="shared" ref="W490:W496" si="539">SUMIF(P490:T490,1)</f>
        <v>0</v>
      </c>
      <c r="X490" s="16">
        <f t="shared" ref="X490:X496" si="540">SUMIF(U490:V490,1)</f>
        <v>0</v>
      </c>
      <c r="Y490" s="11"/>
      <c r="Z490" s="11">
        <v>0</v>
      </c>
    </row>
    <row r="491" spans="1:26" x14ac:dyDescent="0.25">
      <c r="A491" s="109" t="s">
        <v>25</v>
      </c>
      <c r="B491" s="22" t="e">
        <f>$B$4</f>
        <v>#REF!</v>
      </c>
      <c r="C491" s="22" t="e">
        <f>$C$4</f>
        <v>#REF!</v>
      </c>
      <c r="D491" s="22" t="e">
        <f>$D481</f>
        <v>#REF!</v>
      </c>
      <c r="E491" s="22" t="e">
        <f>$E$4</f>
        <v>#REF!</v>
      </c>
      <c r="F491" s="22" t="e">
        <f>$F$4</f>
        <v>#REF!</v>
      </c>
      <c r="G491" s="22" t="e">
        <f>$G$4</f>
        <v>#REF!</v>
      </c>
      <c r="H491" s="22" t="e">
        <f>$H$4</f>
        <v>#REF!</v>
      </c>
      <c r="I491" s="13">
        <f t="shared" ref="I491:I496" si="541">$I$480</f>
        <v>0</v>
      </c>
      <c r="J491" s="13">
        <f t="shared" ref="J491:J496" si="542">$J$480</f>
        <v>0</v>
      </c>
      <c r="K491" s="13">
        <f t="shared" ref="K491:K496" si="543">$K$480</f>
        <v>0</v>
      </c>
      <c r="L491" s="13">
        <f t="shared" ref="L491:L496" si="544">$L$480</f>
        <v>0</v>
      </c>
      <c r="M491" s="13">
        <f t="shared" ref="M491:M496" si="545">$M$480</f>
        <v>0</v>
      </c>
      <c r="N491" s="13">
        <f t="shared" ref="N491:N496" si="546">$N$480</f>
        <v>0</v>
      </c>
      <c r="O491" s="13">
        <f t="shared" ref="O491:O496" si="547">$O$480</f>
        <v>0</v>
      </c>
      <c r="P491" s="13">
        <f>COUNTIF(I491:N491,7)</f>
        <v>0</v>
      </c>
      <c r="Q491" s="13">
        <f t="shared" ref="Q491" si="548">COUNTIF(I491:N491,8)</f>
        <v>0</v>
      </c>
      <c r="R491" s="13">
        <f>COUNTIF(I491:N491,28)</f>
        <v>0</v>
      </c>
      <c r="S491" s="13">
        <f>COUNTIF(I491:N491,34)</f>
        <v>0</v>
      </c>
      <c r="T491" s="13">
        <f>COUNTIF(I491:N491,39)</f>
        <v>0</v>
      </c>
      <c r="U491" s="13">
        <f t="shared" ref="U491:U492" si="549">COUNTIF(N491:O491,4)</f>
        <v>0</v>
      </c>
      <c r="V491" s="13">
        <f>COUNTIF(O491:P491,10)</f>
        <v>0</v>
      </c>
      <c r="W491" s="16">
        <f t="shared" si="539"/>
        <v>0</v>
      </c>
      <c r="X491" s="16">
        <f t="shared" si="540"/>
        <v>0</v>
      </c>
      <c r="Y491" s="11"/>
      <c r="Z491" s="11">
        <v>0</v>
      </c>
    </row>
    <row r="492" spans="1:26" x14ac:dyDescent="0.25">
      <c r="A492" s="109" t="s">
        <v>26</v>
      </c>
      <c r="B492" s="22" t="e">
        <f>$B$5</f>
        <v>#REF!</v>
      </c>
      <c r="C492" s="22" t="e">
        <f>$C$5</f>
        <v>#REF!</v>
      </c>
      <c r="D492" s="22" t="e">
        <f>$D$5</f>
        <v>#REF!</v>
      </c>
      <c r="E492" s="22" t="e">
        <f>$E482</f>
        <v>#REF!</v>
      </c>
      <c r="F492" s="22" t="e">
        <f>$F$5</f>
        <v>#REF!</v>
      </c>
      <c r="G492" s="22" t="e">
        <f>$G$5</f>
        <v>#REF!</v>
      </c>
      <c r="H492" s="22" t="e">
        <f>$H$5</f>
        <v>#REF!</v>
      </c>
      <c r="I492" s="13">
        <f t="shared" si="541"/>
        <v>0</v>
      </c>
      <c r="J492" s="13">
        <f t="shared" si="542"/>
        <v>0</v>
      </c>
      <c r="K492" s="13">
        <f t="shared" si="543"/>
        <v>0</v>
      </c>
      <c r="L492" s="13">
        <f t="shared" si="544"/>
        <v>0</v>
      </c>
      <c r="M492" s="13">
        <f t="shared" si="545"/>
        <v>0</v>
      </c>
      <c r="N492" s="13">
        <f t="shared" si="546"/>
        <v>0</v>
      </c>
      <c r="O492" s="13">
        <f t="shared" si="547"/>
        <v>0</v>
      </c>
      <c r="P492" s="13">
        <f>COUNTIF(I492:N492,1)</f>
        <v>0</v>
      </c>
      <c r="Q492" s="13">
        <f>COUNTIF(I492:N492,6)</f>
        <v>0</v>
      </c>
      <c r="R492" s="13">
        <f>COUNTIF(I492:N492,19)</f>
        <v>0</v>
      </c>
      <c r="S492" s="13">
        <f>COUNTIF(I492:N492,38)</f>
        <v>0</v>
      </c>
      <c r="T492" s="13">
        <f>COUNTIF(I492:N492,40)</f>
        <v>0</v>
      </c>
      <c r="U492" s="13">
        <f t="shared" si="549"/>
        <v>0</v>
      </c>
      <c r="V492" s="13">
        <f>COUNTIF(O492:P492,5)</f>
        <v>0</v>
      </c>
      <c r="W492" s="16">
        <f t="shared" si="539"/>
        <v>0</v>
      </c>
      <c r="X492" s="16">
        <f t="shared" si="540"/>
        <v>0</v>
      </c>
      <c r="Y492" s="11"/>
      <c r="Z492" s="11">
        <v>0</v>
      </c>
    </row>
    <row r="493" spans="1:26" x14ac:dyDescent="0.25">
      <c r="A493" s="109" t="s">
        <v>27</v>
      </c>
      <c r="B493" s="22" t="e">
        <f>$B$6</f>
        <v>#REF!</v>
      </c>
      <c r="C493" s="22" t="e">
        <f>$C$6</f>
        <v>#REF!</v>
      </c>
      <c r="D493" s="22" t="e">
        <f>$D$6</f>
        <v>#REF!</v>
      </c>
      <c r="E493" s="22" t="e">
        <f>$E$6</f>
        <v>#REF!</v>
      </c>
      <c r="F493" s="22" t="e">
        <f>$F$6</f>
        <v>#REF!</v>
      </c>
      <c r="G493" s="22" t="e">
        <f>$G$6</f>
        <v>#REF!</v>
      </c>
      <c r="H493" s="22" t="e">
        <f>$H$6</f>
        <v>#REF!</v>
      </c>
      <c r="I493" s="13">
        <f t="shared" si="541"/>
        <v>0</v>
      </c>
      <c r="J493" s="13">
        <f t="shared" si="542"/>
        <v>0</v>
      </c>
      <c r="K493" s="13">
        <f t="shared" si="543"/>
        <v>0</v>
      </c>
      <c r="L493" s="13">
        <f t="shared" si="544"/>
        <v>0</v>
      </c>
      <c r="M493" s="13">
        <f t="shared" si="545"/>
        <v>0</v>
      </c>
      <c r="N493" s="13">
        <f t="shared" si="546"/>
        <v>0</v>
      </c>
      <c r="O493" s="13">
        <f t="shared" si="547"/>
        <v>0</v>
      </c>
      <c r="P493" s="13">
        <f>COUNTIF(I493:N493,10)</f>
        <v>0</v>
      </c>
      <c r="Q493" s="13">
        <f>COUNTIF(I493:N493,25)</f>
        <v>0</v>
      </c>
      <c r="R493" s="13">
        <f>COUNTIF(I493:N493,26)</f>
        <v>0</v>
      </c>
      <c r="S493" s="13">
        <f>COUNTIF(I493:N493,29)</f>
        <v>0</v>
      </c>
      <c r="T493" s="13">
        <f>COUNTIF(I493:N493,35)</f>
        <v>0</v>
      </c>
      <c r="U493" s="13">
        <f>COUNTIF(N493:O493,6)</f>
        <v>0</v>
      </c>
      <c r="V493" s="13">
        <f>COUNTIF(O493:P493,9)</f>
        <v>0</v>
      </c>
      <c r="W493" s="16">
        <f t="shared" si="539"/>
        <v>0</v>
      </c>
      <c r="X493" s="16">
        <f t="shared" si="540"/>
        <v>0</v>
      </c>
      <c r="Y493" s="11"/>
      <c r="Z493" s="11">
        <v>0</v>
      </c>
    </row>
    <row r="494" spans="1:26" x14ac:dyDescent="0.25">
      <c r="A494" s="109" t="s">
        <v>28</v>
      </c>
      <c r="B494" s="22" t="e">
        <f>$B$7</f>
        <v>#REF!</v>
      </c>
      <c r="C494" s="22" t="e">
        <f>$C$7</f>
        <v>#REF!</v>
      </c>
      <c r="D494" s="22" t="e">
        <f>$D484</f>
        <v>#REF!</v>
      </c>
      <c r="E494" s="22" t="e">
        <f>$E$7</f>
        <v>#REF!</v>
      </c>
      <c r="F494" s="22" t="e">
        <f>$F$7</f>
        <v>#REF!</v>
      </c>
      <c r="G494" s="22" t="e">
        <f>$G$7</f>
        <v>#REF!</v>
      </c>
      <c r="H494" s="22" t="e">
        <f>$H$7</f>
        <v>#REF!</v>
      </c>
      <c r="I494" s="13">
        <f t="shared" si="541"/>
        <v>0</v>
      </c>
      <c r="J494" s="13">
        <f t="shared" si="542"/>
        <v>0</v>
      </c>
      <c r="K494" s="13">
        <f t="shared" si="543"/>
        <v>0</v>
      </c>
      <c r="L494" s="13">
        <f t="shared" si="544"/>
        <v>0</v>
      </c>
      <c r="M494" s="13">
        <f t="shared" si="545"/>
        <v>0</v>
      </c>
      <c r="N494" s="13">
        <f t="shared" si="546"/>
        <v>0</v>
      </c>
      <c r="O494" s="13">
        <f t="shared" si="547"/>
        <v>0</v>
      </c>
      <c r="P494" s="13">
        <f>COUNTIF(I494:N494,8)</f>
        <v>0</v>
      </c>
      <c r="Q494" s="13">
        <f>COUNTIF(I494:N494,33)</f>
        <v>0</v>
      </c>
      <c r="R494" s="13">
        <f>COUNTIF(I494:N494,35)</f>
        <v>0</v>
      </c>
      <c r="S494" s="13">
        <f>COUNTIF(I494:N494,36)</f>
        <v>0</v>
      </c>
      <c r="T494" s="13">
        <f>COUNTIF(I494:N494,37)</f>
        <v>0</v>
      </c>
      <c r="U494" s="13">
        <f>COUNTIF(N494:O494,3)</f>
        <v>0</v>
      </c>
      <c r="V494" s="13">
        <f>COUNTIF(O494:P494,7)</f>
        <v>0</v>
      </c>
      <c r="W494" s="16">
        <f t="shared" si="539"/>
        <v>0</v>
      </c>
      <c r="X494" s="16">
        <f t="shared" si="540"/>
        <v>0</v>
      </c>
      <c r="Y494" s="11"/>
      <c r="Z494" s="11">
        <v>0</v>
      </c>
    </row>
    <row r="495" spans="1:26" x14ac:dyDescent="0.25">
      <c r="A495" s="109" t="s">
        <v>29</v>
      </c>
      <c r="B495" s="22" t="e">
        <f>$B$8</f>
        <v>#REF!</v>
      </c>
      <c r="C495" s="22" t="e">
        <f>$C$8</f>
        <v>#REF!</v>
      </c>
      <c r="D495" s="22" t="e">
        <f>$D$8</f>
        <v>#REF!</v>
      </c>
      <c r="E495" s="22" t="e">
        <f>$E$8</f>
        <v>#REF!</v>
      </c>
      <c r="F495" s="22" t="e">
        <f>$F$8</f>
        <v>#REF!</v>
      </c>
      <c r="G495" s="22" t="e">
        <f>$G$8</f>
        <v>#REF!</v>
      </c>
      <c r="H495" s="22" t="e">
        <f>$H$8</f>
        <v>#REF!</v>
      </c>
      <c r="I495" s="13">
        <f t="shared" si="541"/>
        <v>0</v>
      </c>
      <c r="J495" s="13">
        <f t="shared" si="542"/>
        <v>0</v>
      </c>
      <c r="K495" s="13">
        <f t="shared" si="543"/>
        <v>0</v>
      </c>
      <c r="L495" s="13">
        <f t="shared" si="544"/>
        <v>0</v>
      </c>
      <c r="M495" s="13">
        <f t="shared" si="545"/>
        <v>0</v>
      </c>
      <c r="N495" s="13">
        <f t="shared" si="546"/>
        <v>0</v>
      </c>
      <c r="O495" s="13">
        <f t="shared" si="547"/>
        <v>0</v>
      </c>
      <c r="P495" s="13">
        <v>0</v>
      </c>
      <c r="Q495" s="13">
        <v>0</v>
      </c>
      <c r="R495" s="13">
        <v>0</v>
      </c>
      <c r="S495" s="13">
        <v>0</v>
      </c>
      <c r="T495" s="13">
        <v>0</v>
      </c>
      <c r="U495" s="13">
        <v>0</v>
      </c>
      <c r="V495" s="13">
        <v>0</v>
      </c>
      <c r="W495" s="16">
        <f t="shared" si="539"/>
        <v>0</v>
      </c>
      <c r="X495" s="16">
        <f t="shared" si="540"/>
        <v>0</v>
      </c>
      <c r="Y495" s="11"/>
      <c r="Z495" s="11">
        <v>0</v>
      </c>
    </row>
    <row r="496" spans="1:26" x14ac:dyDescent="0.25">
      <c r="A496" s="109" t="s">
        <v>30</v>
      </c>
      <c r="B496" s="22" t="e">
        <f>$B$9</f>
        <v>#REF!</v>
      </c>
      <c r="C496" s="22" t="e">
        <f>$C$9</f>
        <v>#REF!</v>
      </c>
      <c r="D496" s="22" t="e">
        <f>$D$9</f>
        <v>#REF!</v>
      </c>
      <c r="E496" s="22" t="e">
        <f>$E$9</f>
        <v>#REF!</v>
      </c>
      <c r="F496" s="22" t="e">
        <f>$F$9</f>
        <v>#REF!</v>
      </c>
      <c r="G496" s="22" t="e">
        <f>$G$9</f>
        <v>#REF!</v>
      </c>
      <c r="H496" s="22" t="e">
        <f>$H$9</f>
        <v>#REF!</v>
      </c>
      <c r="I496" s="13">
        <f t="shared" si="541"/>
        <v>0</v>
      </c>
      <c r="J496" s="13">
        <f t="shared" si="542"/>
        <v>0</v>
      </c>
      <c r="K496" s="13">
        <f t="shared" si="543"/>
        <v>0</v>
      </c>
      <c r="L496" s="13">
        <f t="shared" si="544"/>
        <v>0</v>
      </c>
      <c r="M496" s="13">
        <f t="shared" si="545"/>
        <v>0</v>
      </c>
      <c r="N496" s="13">
        <f t="shared" si="546"/>
        <v>0</v>
      </c>
      <c r="O496" s="13">
        <f t="shared" si="547"/>
        <v>0</v>
      </c>
      <c r="P496" s="13">
        <v>0</v>
      </c>
      <c r="Q496" s="13">
        <v>0</v>
      </c>
      <c r="R496" s="13">
        <v>0</v>
      </c>
      <c r="S496" s="13">
        <v>0</v>
      </c>
      <c r="T496" s="13">
        <v>0</v>
      </c>
      <c r="U496" s="13">
        <v>0</v>
      </c>
      <c r="V496" s="13">
        <v>0</v>
      </c>
      <c r="W496" s="16">
        <f t="shared" si="539"/>
        <v>0</v>
      </c>
      <c r="X496" s="16">
        <f t="shared" si="540"/>
        <v>0</v>
      </c>
      <c r="Y496" s="11"/>
      <c r="Z496" s="11"/>
    </row>
    <row r="497" spans="1:26" x14ac:dyDescent="0.25">
      <c r="A497" s="110">
        <v>50</v>
      </c>
    </row>
    <row r="498" spans="1:26" ht="15.75" thickBot="1" x14ac:dyDescent="0.3"/>
    <row r="499" spans="1:26" ht="15.75" thickBot="1" x14ac:dyDescent="0.3">
      <c r="A499" s="81">
        <v>44547</v>
      </c>
      <c r="B499" s="361" t="s">
        <v>0</v>
      </c>
      <c r="C499" s="340"/>
      <c r="D499" s="340"/>
      <c r="E499" s="340"/>
      <c r="F499" s="340"/>
      <c r="G499" s="340"/>
      <c r="H499" s="346"/>
      <c r="I499" s="361" t="s">
        <v>1</v>
      </c>
      <c r="J499" s="340"/>
      <c r="K499" s="340"/>
      <c r="L499" s="340"/>
      <c r="M499" s="340"/>
      <c r="N499" s="340"/>
      <c r="O499" s="340"/>
      <c r="P499" s="361" t="s">
        <v>2</v>
      </c>
      <c r="Q499" s="340"/>
      <c r="R499" s="340"/>
      <c r="S499" s="340"/>
      <c r="T499" s="340"/>
      <c r="U499" s="340"/>
      <c r="V499" s="340"/>
      <c r="W499" s="1" t="s">
        <v>9</v>
      </c>
      <c r="X499" s="2" t="s">
        <v>3</v>
      </c>
      <c r="Y499" s="11"/>
      <c r="Z499" s="11" t="s">
        <v>5</v>
      </c>
    </row>
    <row r="500" spans="1:26" x14ac:dyDescent="0.25">
      <c r="A500" s="109" t="s">
        <v>23</v>
      </c>
      <c r="B500" s="22" t="e">
        <f>$B$2</f>
        <v>#REF!</v>
      </c>
      <c r="C500" s="22" t="e">
        <f>$C$2</f>
        <v>#REF!</v>
      </c>
      <c r="D500" s="22" t="e">
        <f>$D$2</f>
        <v>#REF!</v>
      </c>
      <c r="E500" s="22" t="e">
        <f>$E$2</f>
        <v>#REF!</v>
      </c>
      <c r="F500" s="22" t="e">
        <f>$F$2</f>
        <v>#REF!</v>
      </c>
      <c r="G500" s="22" t="e">
        <f>$G490</f>
        <v>#REF!</v>
      </c>
      <c r="H500" s="22" t="e">
        <f>$H$2</f>
        <v>#REF!</v>
      </c>
      <c r="I500" s="19"/>
      <c r="J500" s="19"/>
      <c r="K500" s="19"/>
      <c r="L500" s="19"/>
      <c r="M500" s="19"/>
      <c r="N500" s="19"/>
      <c r="O500" s="19"/>
      <c r="P500" s="13">
        <f>COUNTIF(I500:N500,3)</f>
        <v>0</v>
      </c>
      <c r="Q500" s="13">
        <f>COUNTIF(I500:N500,6)</f>
        <v>0</v>
      </c>
      <c r="R500" s="13">
        <f>COUNTIF(I500:N500,15)</f>
        <v>0</v>
      </c>
      <c r="S500" s="13">
        <f>COUNTIF(I500:N500,20)</f>
        <v>0</v>
      </c>
      <c r="T500" s="13">
        <f>COUNTIF(I500:N500,22)</f>
        <v>0</v>
      </c>
      <c r="U500" s="13">
        <f>COUNTIF(N500:O500,4)</f>
        <v>0</v>
      </c>
      <c r="V500" s="13">
        <f>COUNTIF(O500:P500,8)</f>
        <v>0</v>
      </c>
      <c r="W500" s="16">
        <f>SUMIF(P500:T500,1)</f>
        <v>0</v>
      </c>
      <c r="X500" s="16">
        <f>SUMIF(U500:V500,1)</f>
        <v>0</v>
      </c>
      <c r="Y500" s="11"/>
      <c r="Z500" s="11">
        <v>0</v>
      </c>
    </row>
    <row r="501" spans="1:26" x14ac:dyDescent="0.25">
      <c r="A501" s="109" t="s">
        <v>24</v>
      </c>
      <c r="B501" s="22" t="e">
        <f>$B$3</f>
        <v>#REF!</v>
      </c>
      <c r="C501" s="22" t="e">
        <f>$C$3</f>
        <v>#REF!</v>
      </c>
      <c r="D501" s="22" t="e">
        <f>$D491</f>
        <v>#REF!</v>
      </c>
      <c r="E501" s="22" t="e">
        <f>$E$3</f>
        <v>#REF!</v>
      </c>
      <c r="F501" s="22" t="e">
        <f>$F$3</f>
        <v>#REF!</v>
      </c>
      <c r="G501" s="22" t="e">
        <f>$G$3</f>
        <v>#REF!</v>
      </c>
      <c r="H501" s="22" t="e">
        <f>$H$3</f>
        <v>#REF!</v>
      </c>
      <c r="I501" s="13">
        <f>$I$500</f>
        <v>0</v>
      </c>
      <c r="J501" s="13">
        <f>$J$500</f>
        <v>0</v>
      </c>
      <c r="K501" s="13">
        <f>$K$500</f>
        <v>0</v>
      </c>
      <c r="L501" s="13">
        <f>$L$500</f>
        <v>0</v>
      </c>
      <c r="M501" s="13">
        <f>$M$500</f>
        <v>0</v>
      </c>
      <c r="N501" s="13">
        <f>$N$500</f>
        <v>0</v>
      </c>
      <c r="O501" s="13">
        <f>$O$500</f>
        <v>0</v>
      </c>
      <c r="P501" s="13">
        <f>COUNTIF(I501:N501,15)</f>
        <v>0</v>
      </c>
      <c r="Q501" s="13">
        <f>COUNTIF(I501:N501,17)</f>
        <v>0</v>
      </c>
      <c r="R501" s="13">
        <f>COUNTIF(I501:N501,27)</f>
        <v>0</v>
      </c>
      <c r="S501" s="13">
        <f>COUNTIF(I501:N501,33)</f>
        <v>0</v>
      </c>
      <c r="T501" s="13">
        <f>COUNTIF(I501:N501,50)</f>
        <v>0</v>
      </c>
      <c r="U501" s="13">
        <f>COUNTIF(N501:O501,1)</f>
        <v>0</v>
      </c>
      <c r="V501" s="13">
        <f>COUNTIF(O501:P501,2)</f>
        <v>0</v>
      </c>
      <c r="W501" s="16">
        <f t="shared" ref="W501:W507" si="550">SUMIF(P501:T501,1)</f>
        <v>0</v>
      </c>
      <c r="X501" s="16">
        <f t="shared" ref="X501:X507" si="551">SUMIF(U501:V501,1)</f>
        <v>0</v>
      </c>
      <c r="Y501" s="11"/>
      <c r="Z501" s="11">
        <v>0</v>
      </c>
    </row>
    <row r="502" spans="1:26" x14ac:dyDescent="0.25">
      <c r="A502" s="109" t="s">
        <v>25</v>
      </c>
      <c r="B502" s="22" t="e">
        <f>$B$4</f>
        <v>#REF!</v>
      </c>
      <c r="C502" s="22" t="e">
        <f>$C$4</f>
        <v>#REF!</v>
      </c>
      <c r="D502" s="22" t="e">
        <f>$D492</f>
        <v>#REF!</v>
      </c>
      <c r="E502" s="22" t="e">
        <f>$E$4</f>
        <v>#REF!</v>
      </c>
      <c r="F502" s="22" t="e">
        <f>$F$4</f>
        <v>#REF!</v>
      </c>
      <c r="G502" s="22" t="e">
        <f>$G$4</f>
        <v>#REF!</v>
      </c>
      <c r="H502" s="22" t="e">
        <f>$H$4</f>
        <v>#REF!</v>
      </c>
      <c r="I502" s="13">
        <f t="shared" ref="I502:I507" si="552">$I$500</f>
        <v>0</v>
      </c>
      <c r="J502" s="13">
        <f t="shared" ref="J502:J507" si="553">$J$500</f>
        <v>0</v>
      </c>
      <c r="K502" s="13">
        <f t="shared" ref="K502:K507" si="554">$K$500</f>
        <v>0</v>
      </c>
      <c r="L502" s="13">
        <f t="shared" ref="L502:L507" si="555">$L$500</f>
        <v>0</v>
      </c>
      <c r="M502" s="13">
        <f t="shared" ref="M502:M507" si="556">$M$500</f>
        <v>0</v>
      </c>
      <c r="N502" s="13">
        <f t="shared" ref="N502:N507" si="557">$N$500</f>
        <v>0</v>
      </c>
      <c r="O502" s="13">
        <f t="shared" ref="O502:O507" si="558">$O$500</f>
        <v>0</v>
      </c>
      <c r="P502" s="13">
        <f>COUNTIF(I502:N502,7)</f>
        <v>0</v>
      </c>
      <c r="Q502" s="13">
        <f t="shared" ref="Q502" si="559">COUNTIF(I502:N502,8)</f>
        <v>0</v>
      </c>
      <c r="R502" s="13">
        <f>COUNTIF(I502:N502,28)</f>
        <v>0</v>
      </c>
      <c r="S502" s="13">
        <f>COUNTIF(I502:N502,34)</f>
        <v>0</v>
      </c>
      <c r="T502" s="13">
        <f>COUNTIF(I502:N502,39)</f>
        <v>0</v>
      </c>
      <c r="U502" s="13">
        <f t="shared" ref="U502:U503" si="560">COUNTIF(N502:O502,4)</f>
        <v>0</v>
      </c>
      <c r="V502" s="13">
        <f>COUNTIF(O502:P502,10)</f>
        <v>0</v>
      </c>
      <c r="W502" s="16">
        <f t="shared" si="550"/>
        <v>0</v>
      </c>
      <c r="X502" s="16">
        <f t="shared" si="551"/>
        <v>0</v>
      </c>
      <c r="Y502" s="11"/>
      <c r="Z502" s="11">
        <v>0</v>
      </c>
    </row>
    <row r="503" spans="1:26" x14ac:dyDescent="0.25">
      <c r="A503" s="109" t="s">
        <v>26</v>
      </c>
      <c r="B503" s="22" t="e">
        <f>$B$5</f>
        <v>#REF!</v>
      </c>
      <c r="C503" s="22" t="e">
        <f>$C$5</f>
        <v>#REF!</v>
      </c>
      <c r="D503" s="22" t="e">
        <f>$D$5</f>
        <v>#REF!</v>
      </c>
      <c r="E503" s="22" t="e">
        <f>$E493</f>
        <v>#REF!</v>
      </c>
      <c r="F503" s="22" t="e">
        <f>$F$5</f>
        <v>#REF!</v>
      </c>
      <c r="G503" s="22" t="e">
        <f>$G$5</f>
        <v>#REF!</v>
      </c>
      <c r="H503" s="22" t="e">
        <f>$H$5</f>
        <v>#REF!</v>
      </c>
      <c r="I503" s="13">
        <f t="shared" si="552"/>
        <v>0</v>
      </c>
      <c r="J503" s="13">
        <f t="shared" si="553"/>
        <v>0</v>
      </c>
      <c r="K503" s="13">
        <f t="shared" si="554"/>
        <v>0</v>
      </c>
      <c r="L503" s="13">
        <f t="shared" si="555"/>
        <v>0</v>
      </c>
      <c r="M503" s="13">
        <f t="shared" si="556"/>
        <v>0</v>
      </c>
      <c r="N503" s="13">
        <f t="shared" si="557"/>
        <v>0</v>
      </c>
      <c r="O503" s="13">
        <f t="shared" si="558"/>
        <v>0</v>
      </c>
      <c r="P503" s="13">
        <f>COUNTIF(I503:N503,1)</f>
        <v>0</v>
      </c>
      <c r="Q503" s="13">
        <f>COUNTIF(I503:N503,6)</f>
        <v>0</v>
      </c>
      <c r="R503" s="13">
        <f>COUNTIF(I503:N503,19)</f>
        <v>0</v>
      </c>
      <c r="S503" s="13">
        <f>COUNTIF(I503:N503,38)</f>
        <v>0</v>
      </c>
      <c r="T503" s="13">
        <f>COUNTIF(I503:N503,40)</f>
        <v>0</v>
      </c>
      <c r="U503" s="13">
        <f t="shared" si="560"/>
        <v>0</v>
      </c>
      <c r="V503" s="13">
        <f>COUNTIF(O503:P503,5)</f>
        <v>0</v>
      </c>
      <c r="W503" s="16">
        <f t="shared" si="550"/>
        <v>0</v>
      </c>
      <c r="X503" s="16">
        <f t="shared" si="551"/>
        <v>0</v>
      </c>
      <c r="Y503" s="11"/>
      <c r="Z503" s="11">
        <v>0</v>
      </c>
    </row>
    <row r="504" spans="1:26" x14ac:dyDescent="0.25">
      <c r="A504" s="109" t="s">
        <v>27</v>
      </c>
      <c r="B504" s="22" t="e">
        <f>$B$6</f>
        <v>#REF!</v>
      </c>
      <c r="C504" s="22" t="e">
        <f>$C$6</f>
        <v>#REF!</v>
      </c>
      <c r="D504" s="22" t="e">
        <f>$D$6</f>
        <v>#REF!</v>
      </c>
      <c r="E504" s="22" t="e">
        <f>$E$6</f>
        <v>#REF!</v>
      </c>
      <c r="F504" s="22" t="e">
        <f>$F$6</f>
        <v>#REF!</v>
      </c>
      <c r="G504" s="22" t="e">
        <f>$G$6</f>
        <v>#REF!</v>
      </c>
      <c r="H504" s="22" t="e">
        <f>$H$6</f>
        <v>#REF!</v>
      </c>
      <c r="I504" s="13">
        <f t="shared" si="552"/>
        <v>0</v>
      </c>
      <c r="J504" s="13">
        <f t="shared" si="553"/>
        <v>0</v>
      </c>
      <c r="K504" s="13">
        <f t="shared" si="554"/>
        <v>0</v>
      </c>
      <c r="L504" s="13">
        <f t="shared" si="555"/>
        <v>0</v>
      </c>
      <c r="M504" s="13">
        <f t="shared" si="556"/>
        <v>0</v>
      </c>
      <c r="N504" s="13">
        <f t="shared" si="557"/>
        <v>0</v>
      </c>
      <c r="O504" s="13">
        <f t="shared" si="558"/>
        <v>0</v>
      </c>
      <c r="P504" s="13">
        <f>COUNTIF(I504:N504,10)</f>
        <v>0</v>
      </c>
      <c r="Q504" s="13">
        <f>COUNTIF(I504:N504,25)</f>
        <v>0</v>
      </c>
      <c r="R504" s="13">
        <f>COUNTIF(I504:N504,26)</f>
        <v>0</v>
      </c>
      <c r="S504" s="13">
        <f>COUNTIF(I504:N504,29)</f>
        <v>0</v>
      </c>
      <c r="T504" s="13">
        <f>COUNTIF(I504:N504,35)</f>
        <v>0</v>
      </c>
      <c r="U504" s="13">
        <f>COUNTIF(N504:O504,6)</f>
        <v>0</v>
      </c>
      <c r="V504" s="13">
        <f>COUNTIF(O504:P504,9)</f>
        <v>0</v>
      </c>
      <c r="W504" s="16">
        <f t="shared" si="550"/>
        <v>0</v>
      </c>
      <c r="X504" s="16">
        <f t="shared" si="551"/>
        <v>0</v>
      </c>
      <c r="Y504" s="11"/>
      <c r="Z504" s="11">
        <v>0</v>
      </c>
    </row>
    <row r="505" spans="1:26" x14ac:dyDescent="0.25">
      <c r="A505" s="109" t="s">
        <v>28</v>
      </c>
      <c r="B505" s="22" t="e">
        <f>$B$7</f>
        <v>#REF!</v>
      </c>
      <c r="C505" s="22" t="e">
        <f>$C$7</f>
        <v>#REF!</v>
      </c>
      <c r="D505" s="22" t="e">
        <f>$D495</f>
        <v>#REF!</v>
      </c>
      <c r="E505" s="22" t="e">
        <f>$E$7</f>
        <v>#REF!</v>
      </c>
      <c r="F505" s="22" t="e">
        <f>$F$7</f>
        <v>#REF!</v>
      </c>
      <c r="G505" s="22" t="e">
        <f>$G$7</f>
        <v>#REF!</v>
      </c>
      <c r="H505" s="22" t="e">
        <f>$H$7</f>
        <v>#REF!</v>
      </c>
      <c r="I505" s="13">
        <f t="shared" si="552"/>
        <v>0</v>
      </c>
      <c r="J505" s="13">
        <f t="shared" si="553"/>
        <v>0</v>
      </c>
      <c r="K505" s="13">
        <f t="shared" si="554"/>
        <v>0</v>
      </c>
      <c r="L505" s="13">
        <f t="shared" si="555"/>
        <v>0</v>
      </c>
      <c r="M505" s="13">
        <f t="shared" si="556"/>
        <v>0</v>
      </c>
      <c r="N505" s="13">
        <f t="shared" si="557"/>
        <v>0</v>
      </c>
      <c r="O505" s="13">
        <f t="shared" si="558"/>
        <v>0</v>
      </c>
      <c r="P505" s="13">
        <f>COUNTIF(I505:N505,8)</f>
        <v>0</v>
      </c>
      <c r="Q505" s="13">
        <f>COUNTIF(I505:N505,33)</f>
        <v>0</v>
      </c>
      <c r="R505" s="13">
        <f>COUNTIF(I505:N505,35)</f>
        <v>0</v>
      </c>
      <c r="S505" s="13">
        <f>COUNTIF(I505:N505,36)</f>
        <v>0</v>
      </c>
      <c r="T505" s="13">
        <f>COUNTIF(I505:N505,37)</f>
        <v>0</v>
      </c>
      <c r="U505" s="13">
        <f>COUNTIF(N505:O505,3)</f>
        <v>0</v>
      </c>
      <c r="V505" s="13">
        <f>COUNTIF(O505:P505,7)</f>
        <v>0</v>
      </c>
      <c r="W505" s="16">
        <f t="shared" si="550"/>
        <v>0</v>
      </c>
      <c r="X505" s="16">
        <f t="shared" si="551"/>
        <v>0</v>
      </c>
      <c r="Y505" s="11"/>
      <c r="Z505" s="11">
        <v>0</v>
      </c>
    </row>
    <row r="506" spans="1:26" x14ac:dyDescent="0.25">
      <c r="A506" s="109" t="s">
        <v>29</v>
      </c>
      <c r="B506" s="22" t="e">
        <f>$B$8</f>
        <v>#REF!</v>
      </c>
      <c r="C506" s="22" t="e">
        <f>$C$8</f>
        <v>#REF!</v>
      </c>
      <c r="D506" s="22" t="e">
        <f>$D$8</f>
        <v>#REF!</v>
      </c>
      <c r="E506" s="22" t="e">
        <f>$E$8</f>
        <v>#REF!</v>
      </c>
      <c r="F506" s="22" t="e">
        <f>$F$8</f>
        <v>#REF!</v>
      </c>
      <c r="G506" s="22" t="e">
        <f>$G$8</f>
        <v>#REF!</v>
      </c>
      <c r="H506" s="22" t="e">
        <f>$H$8</f>
        <v>#REF!</v>
      </c>
      <c r="I506" s="13">
        <f t="shared" si="552"/>
        <v>0</v>
      </c>
      <c r="J506" s="13">
        <f t="shared" si="553"/>
        <v>0</v>
      </c>
      <c r="K506" s="13">
        <f t="shared" si="554"/>
        <v>0</v>
      </c>
      <c r="L506" s="13">
        <f t="shared" si="555"/>
        <v>0</v>
      </c>
      <c r="M506" s="13">
        <f t="shared" si="556"/>
        <v>0</v>
      </c>
      <c r="N506" s="13">
        <f t="shared" si="557"/>
        <v>0</v>
      </c>
      <c r="O506" s="13">
        <f t="shared" si="558"/>
        <v>0</v>
      </c>
      <c r="P506" s="13">
        <v>0</v>
      </c>
      <c r="Q506" s="13">
        <v>0</v>
      </c>
      <c r="R506" s="13">
        <v>0</v>
      </c>
      <c r="S506" s="13">
        <v>0</v>
      </c>
      <c r="T506" s="13">
        <v>0</v>
      </c>
      <c r="U506" s="13">
        <v>0</v>
      </c>
      <c r="V506" s="13">
        <v>0</v>
      </c>
      <c r="W506" s="16">
        <f t="shared" si="550"/>
        <v>0</v>
      </c>
      <c r="X506" s="16">
        <f t="shared" si="551"/>
        <v>0</v>
      </c>
      <c r="Y506" s="11"/>
      <c r="Z506" s="11">
        <v>0</v>
      </c>
    </row>
    <row r="507" spans="1:26" ht="15.75" thickBot="1" x14ac:dyDescent="0.3">
      <c r="A507" s="109" t="s">
        <v>30</v>
      </c>
      <c r="B507" s="22" t="e">
        <f>$B$9</f>
        <v>#REF!</v>
      </c>
      <c r="C507" s="22" t="e">
        <f>$C$9</f>
        <v>#REF!</v>
      </c>
      <c r="D507" s="22" t="e">
        <f>$D$9</f>
        <v>#REF!</v>
      </c>
      <c r="E507" s="22" t="e">
        <f>$E$9</f>
        <v>#REF!</v>
      </c>
      <c r="F507" s="22" t="e">
        <f>$F$9</f>
        <v>#REF!</v>
      </c>
      <c r="G507" s="22" t="e">
        <f>$G$9</f>
        <v>#REF!</v>
      </c>
      <c r="H507" s="22" t="e">
        <f>$H$9</f>
        <v>#REF!</v>
      </c>
      <c r="I507" s="13">
        <f t="shared" si="552"/>
        <v>0</v>
      </c>
      <c r="J507" s="13">
        <f t="shared" si="553"/>
        <v>0</v>
      </c>
      <c r="K507" s="13">
        <f t="shared" si="554"/>
        <v>0</v>
      </c>
      <c r="L507" s="13">
        <f t="shared" si="555"/>
        <v>0</v>
      </c>
      <c r="M507" s="13">
        <f t="shared" si="556"/>
        <v>0</v>
      </c>
      <c r="N507" s="13">
        <f t="shared" si="557"/>
        <v>0</v>
      </c>
      <c r="O507" s="13">
        <f t="shared" si="558"/>
        <v>0</v>
      </c>
      <c r="P507" s="13">
        <v>0</v>
      </c>
      <c r="Q507" s="13">
        <v>0</v>
      </c>
      <c r="R507" s="13">
        <v>0</v>
      </c>
      <c r="S507" s="13">
        <v>0</v>
      </c>
      <c r="T507" s="13">
        <v>0</v>
      </c>
      <c r="U507" s="13">
        <v>0</v>
      </c>
      <c r="V507" s="13">
        <v>0</v>
      </c>
      <c r="W507" s="16">
        <f t="shared" si="550"/>
        <v>0</v>
      </c>
      <c r="X507" s="16">
        <f t="shared" si="551"/>
        <v>0</v>
      </c>
      <c r="Y507" s="11"/>
      <c r="Z507" s="11">
        <v>0</v>
      </c>
    </row>
    <row r="508" spans="1:26" ht="15.75" thickBot="1" x14ac:dyDescent="0.3">
      <c r="A508" s="81">
        <v>44554</v>
      </c>
      <c r="B508" s="361" t="s">
        <v>0</v>
      </c>
      <c r="C508" s="340"/>
      <c r="D508" s="340"/>
      <c r="E508" s="340"/>
      <c r="F508" s="340"/>
      <c r="G508" s="340"/>
      <c r="H508" s="346"/>
      <c r="I508" s="361" t="s">
        <v>1</v>
      </c>
      <c r="J508" s="340"/>
      <c r="K508" s="340"/>
      <c r="L508" s="340"/>
      <c r="M508" s="340"/>
      <c r="N508" s="340"/>
      <c r="O508" s="340"/>
      <c r="P508" s="361" t="s">
        <v>2</v>
      </c>
      <c r="Q508" s="340"/>
      <c r="R508" s="340"/>
      <c r="S508" s="340"/>
      <c r="T508" s="340"/>
      <c r="U508" s="340"/>
      <c r="V508" s="340"/>
      <c r="W508" s="1" t="s">
        <v>9</v>
      </c>
      <c r="X508" s="2" t="s">
        <v>3</v>
      </c>
      <c r="Y508" s="11"/>
      <c r="Z508" s="11" t="s">
        <v>5</v>
      </c>
    </row>
    <row r="509" spans="1:26" x14ac:dyDescent="0.25">
      <c r="A509" s="109" t="s">
        <v>23</v>
      </c>
      <c r="B509" s="22" t="e">
        <f>$B$2</f>
        <v>#REF!</v>
      </c>
      <c r="C509" s="22" t="e">
        <f>$C$2</f>
        <v>#REF!</v>
      </c>
      <c r="D509" s="22" t="e">
        <f>$D$2</f>
        <v>#REF!</v>
      </c>
      <c r="E509" s="22" t="e">
        <f>$E$2</f>
        <v>#REF!</v>
      </c>
      <c r="F509" s="22" t="e">
        <f>$F$2</f>
        <v>#REF!</v>
      </c>
      <c r="G509" s="22">
        <f>$G499</f>
        <v>0</v>
      </c>
      <c r="H509" s="22" t="e">
        <f>$H$2</f>
        <v>#REF!</v>
      </c>
      <c r="I509" s="19"/>
      <c r="J509" s="19"/>
      <c r="K509" s="19"/>
      <c r="L509" s="19"/>
      <c r="M509" s="19"/>
      <c r="N509" s="19"/>
      <c r="O509" s="19"/>
      <c r="P509" s="13">
        <f>COUNTIF(I509:N509,3)</f>
        <v>0</v>
      </c>
      <c r="Q509" s="13">
        <f>COUNTIF(I509:N509,6)</f>
        <v>0</v>
      </c>
      <c r="R509" s="13">
        <f>COUNTIF(I509:N509,15)</f>
        <v>0</v>
      </c>
      <c r="S509" s="13">
        <f>COUNTIF(I509:N509,20)</f>
        <v>0</v>
      </c>
      <c r="T509" s="13">
        <f>COUNTIF(I509:N509,22)</f>
        <v>0</v>
      </c>
      <c r="U509" s="13">
        <f>COUNTIF(N509:O509,4)</f>
        <v>0</v>
      </c>
      <c r="V509" s="13">
        <f>COUNTIF(O509:P509,8)</f>
        <v>0</v>
      </c>
      <c r="W509" s="16">
        <f>SUMIF(P509:T509,1)</f>
        <v>0</v>
      </c>
      <c r="X509" s="16">
        <f>SUMIF(U509:V509,1)</f>
        <v>0</v>
      </c>
      <c r="Y509" s="11"/>
      <c r="Z509" s="11">
        <v>0</v>
      </c>
    </row>
    <row r="510" spans="1:26" x14ac:dyDescent="0.25">
      <c r="A510" s="109" t="s">
        <v>24</v>
      </c>
      <c r="B510" s="22" t="e">
        <f>$B$3</f>
        <v>#REF!</v>
      </c>
      <c r="C510" s="22" t="e">
        <f>$C$3</f>
        <v>#REF!</v>
      </c>
      <c r="D510" s="22" t="e">
        <f>$D500</f>
        <v>#REF!</v>
      </c>
      <c r="E510" s="22" t="e">
        <f>$E$3</f>
        <v>#REF!</v>
      </c>
      <c r="F510" s="22" t="e">
        <f>$F$3</f>
        <v>#REF!</v>
      </c>
      <c r="G510" s="22" t="e">
        <f>$G$3</f>
        <v>#REF!</v>
      </c>
      <c r="H510" s="22" t="e">
        <f>$H$3</f>
        <v>#REF!</v>
      </c>
      <c r="I510" s="13">
        <f>$I$509</f>
        <v>0</v>
      </c>
      <c r="J510" s="13">
        <f>$J$509</f>
        <v>0</v>
      </c>
      <c r="K510" s="13">
        <f>$K$509</f>
        <v>0</v>
      </c>
      <c r="L510" s="13">
        <f>$L$509</f>
        <v>0</v>
      </c>
      <c r="M510" s="13">
        <f>$M$509</f>
        <v>0</v>
      </c>
      <c r="N510" s="13">
        <f>$N$509</f>
        <v>0</v>
      </c>
      <c r="O510" s="13">
        <f>$O$509</f>
        <v>0</v>
      </c>
      <c r="P510" s="13">
        <f>COUNTIF(I510:N510,15)</f>
        <v>0</v>
      </c>
      <c r="Q510" s="13">
        <f>COUNTIF(I510:N510,17)</f>
        <v>0</v>
      </c>
      <c r="R510" s="13">
        <f>COUNTIF(I510:N510,27)</f>
        <v>0</v>
      </c>
      <c r="S510" s="13">
        <f>COUNTIF(I510:N510,33)</f>
        <v>0</v>
      </c>
      <c r="T510" s="13">
        <f>COUNTIF(I510:N510,50)</f>
        <v>0</v>
      </c>
      <c r="U510" s="13">
        <f>COUNTIF(N510:O510,1)</f>
        <v>0</v>
      </c>
      <c r="V510" s="13">
        <f>COUNTIF(O510:P510,2)</f>
        <v>0</v>
      </c>
      <c r="W510" s="16">
        <f t="shared" ref="W510:W516" si="561">SUMIF(P510:T510,1)</f>
        <v>0</v>
      </c>
      <c r="X510" s="16">
        <f t="shared" ref="X510:X516" si="562">SUMIF(U510:V510,1)</f>
        <v>0</v>
      </c>
      <c r="Y510" s="11"/>
      <c r="Z510" s="11">
        <v>0</v>
      </c>
    </row>
    <row r="511" spans="1:26" x14ac:dyDescent="0.25">
      <c r="A511" s="109" t="s">
        <v>25</v>
      </c>
      <c r="B511" s="22" t="e">
        <f>$B$4</f>
        <v>#REF!</v>
      </c>
      <c r="C511" s="22" t="e">
        <f>$C$4</f>
        <v>#REF!</v>
      </c>
      <c r="D511" s="22" t="e">
        <f>$D501</f>
        <v>#REF!</v>
      </c>
      <c r="E511" s="22" t="e">
        <f>$E$4</f>
        <v>#REF!</v>
      </c>
      <c r="F511" s="22" t="e">
        <f>$F$4</f>
        <v>#REF!</v>
      </c>
      <c r="G511" s="22" t="e">
        <f>$G$4</f>
        <v>#REF!</v>
      </c>
      <c r="H511" s="22" t="e">
        <f>$H$4</f>
        <v>#REF!</v>
      </c>
      <c r="I511" s="13">
        <f t="shared" ref="I511:I516" si="563">$I$509</f>
        <v>0</v>
      </c>
      <c r="J511" s="13">
        <f t="shared" ref="J511:J516" si="564">$J$509</f>
        <v>0</v>
      </c>
      <c r="K511" s="13">
        <f t="shared" ref="K511:K516" si="565">$K$509</f>
        <v>0</v>
      </c>
      <c r="L511" s="13">
        <f t="shared" ref="L511:L516" si="566">$L$509</f>
        <v>0</v>
      </c>
      <c r="M511" s="13">
        <f t="shared" ref="M511:M516" si="567">$M$509</f>
        <v>0</v>
      </c>
      <c r="N511" s="13">
        <f t="shared" ref="N511:N516" si="568">$N$509</f>
        <v>0</v>
      </c>
      <c r="O511" s="13">
        <f t="shared" ref="O511:O516" si="569">$O$509</f>
        <v>0</v>
      </c>
      <c r="P511" s="13">
        <f>COUNTIF(I511:N511,7)</f>
        <v>0</v>
      </c>
      <c r="Q511" s="13">
        <f t="shared" ref="Q511" si="570">COUNTIF(I511:N511,8)</f>
        <v>0</v>
      </c>
      <c r="R511" s="13">
        <f>COUNTIF(I511:N511,28)</f>
        <v>0</v>
      </c>
      <c r="S511" s="13">
        <f>COUNTIF(I511:N511,34)</f>
        <v>0</v>
      </c>
      <c r="T511" s="13">
        <f>COUNTIF(I511:N511,39)</f>
        <v>0</v>
      </c>
      <c r="U511" s="13">
        <f t="shared" ref="U511:U512" si="571">COUNTIF(N511:O511,4)</f>
        <v>0</v>
      </c>
      <c r="V511" s="13">
        <f>COUNTIF(O511:P511,10)</f>
        <v>0</v>
      </c>
      <c r="W511" s="16">
        <f t="shared" si="561"/>
        <v>0</v>
      </c>
      <c r="X511" s="16">
        <f t="shared" si="562"/>
        <v>0</v>
      </c>
      <c r="Y511" s="11"/>
      <c r="Z511" s="11">
        <v>0</v>
      </c>
    </row>
    <row r="512" spans="1:26" x14ac:dyDescent="0.25">
      <c r="A512" s="109" t="s">
        <v>26</v>
      </c>
      <c r="B512" s="22" t="e">
        <f>$B$5</f>
        <v>#REF!</v>
      </c>
      <c r="C512" s="22" t="e">
        <f>$C$5</f>
        <v>#REF!</v>
      </c>
      <c r="D512" s="22" t="e">
        <f>$D$5</f>
        <v>#REF!</v>
      </c>
      <c r="E512" s="22" t="e">
        <f>$E502</f>
        <v>#REF!</v>
      </c>
      <c r="F512" s="22" t="e">
        <f>$F$5</f>
        <v>#REF!</v>
      </c>
      <c r="G512" s="22" t="e">
        <f>$G$5</f>
        <v>#REF!</v>
      </c>
      <c r="H512" s="22" t="e">
        <f>$H$5</f>
        <v>#REF!</v>
      </c>
      <c r="I512" s="13">
        <f t="shared" si="563"/>
        <v>0</v>
      </c>
      <c r="J512" s="13">
        <f t="shared" si="564"/>
        <v>0</v>
      </c>
      <c r="K512" s="13">
        <f t="shared" si="565"/>
        <v>0</v>
      </c>
      <c r="L512" s="13">
        <f t="shared" si="566"/>
        <v>0</v>
      </c>
      <c r="M512" s="13">
        <f t="shared" si="567"/>
        <v>0</v>
      </c>
      <c r="N512" s="13">
        <f t="shared" si="568"/>
        <v>0</v>
      </c>
      <c r="O512" s="13">
        <f t="shared" si="569"/>
        <v>0</v>
      </c>
      <c r="P512" s="13">
        <f>COUNTIF(I512:N512,1)</f>
        <v>0</v>
      </c>
      <c r="Q512" s="13">
        <f>COUNTIF(I512:N512,6)</f>
        <v>0</v>
      </c>
      <c r="R512" s="13">
        <f>COUNTIF(I512:N512,19)</f>
        <v>0</v>
      </c>
      <c r="S512" s="13">
        <f>COUNTIF(I512:N512,38)</f>
        <v>0</v>
      </c>
      <c r="T512" s="13">
        <f>COUNTIF(I512:N512,40)</f>
        <v>0</v>
      </c>
      <c r="U512" s="13">
        <f t="shared" si="571"/>
        <v>0</v>
      </c>
      <c r="V512" s="13">
        <f>COUNTIF(O512:P512,5)</f>
        <v>0</v>
      </c>
      <c r="W512" s="16">
        <f t="shared" si="561"/>
        <v>0</v>
      </c>
      <c r="X512" s="16">
        <f t="shared" si="562"/>
        <v>0</v>
      </c>
      <c r="Y512" s="11"/>
      <c r="Z512" s="11">
        <v>0</v>
      </c>
    </row>
    <row r="513" spans="1:26" x14ac:dyDescent="0.25">
      <c r="A513" s="109" t="s">
        <v>27</v>
      </c>
      <c r="B513" s="22" t="e">
        <f>$B$6</f>
        <v>#REF!</v>
      </c>
      <c r="C513" s="22" t="e">
        <f>$C$6</f>
        <v>#REF!</v>
      </c>
      <c r="D513" s="22" t="e">
        <f>$D$6</f>
        <v>#REF!</v>
      </c>
      <c r="E513" s="22" t="e">
        <f>$E$6</f>
        <v>#REF!</v>
      </c>
      <c r="F513" s="22" t="e">
        <f>$F$6</f>
        <v>#REF!</v>
      </c>
      <c r="G513" s="22" t="e">
        <f>$G$6</f>
        <v>#REF!</v>
      </c>
      <c r="H513" s="22" t="e">
        <f>$H$6</f>
        <v>#REF!</v>
      </c>
      <c r="I513" s="13">
        <f t="shared" si="563"/>
        <v>0</v>
      </c>
      <c r="J513" s="13">
        <f t="shared" si="564"/>
        <v>0</v>
      </c>
      <c r="K513" s="13">
        <f t="shared" si="565"/>
        <v>0</v>
      </c>
      <c r="L513" s="13">
        <f t="shared" si="566"/>
        <v>0</v>
      </c>
      <c r="M513" s="13">
        <f t="shared" si="567"/>
        <v>0</v>
      </c>
      <c r="N513" s="13">
        <f t="shared" si="568"/>
        <v>0</v>
      </c>
      <c r="O513" s="13">
        <f t="shared" si="569"/>
        <v>0</v>
      </c>
      <c r="P513" s="13">
        <f>COUNTIF(I513:N513,10)</f>
        <v>0</v>
      </c>
      <c r="Q513" s="13">
        <f>COUNTIF(I513:N513,25)</f>
        <v>0</v>
      </c>
      <c r="R513" s="13">
        <f>COUNTIF(I513:N513,26)</f>
        <v>0</v>
      </c>
      <c r="S513" s="13">
        <f>COUNTIF(I513:N513,29)</f>
        <v>0</v>
      </c>
      <c r="T513" s="13">
        <f>COUNTIF(I513:N513,35)</f>
        <v>0</v>
      </c>
      <c r="U513" s="13">
        <f>COUNTIF(N513:O513,6)</f>
        <v>0</v>
      </c>
      <c r="V513" s="13">
        <f>COUNTIF(O513:P513,9)</f>
        <v>0</v>
      </c>
      <c r="W513" s="16">
        <f t="shared" si="561"/>
        <v>0</v>
      </c>
      <c r="X513" s="16">
        <f t="shared" si="562"/>
        <v>0</v>
      </c>
      <c r="Y513" s="11"/>
      <c r="Z513" s="11">
        <v>0</v>
      </c>
    </row>
    <row r="514" spans="1:26" x14ac:dyDescent="0.25">
      <c r="A514" s="109" t="s">
        <v>28</v>
      </c>
      <c r="B514" s="22" t="e">
        <f>$B$7</f>
        <v>#REF!</v>
      </c>
      <c r="C514" s="22" t="e">
        <f>$C$7</f>
        <v>#REF!</v>
      </c>
      <c r="D514" s="22" t="e">
        <f>$D504</f>
        <v>#REF!</v>
      </c>
      <c r="E514" s="22" t="e">
        <f>$E$7</f>
        <v>#REF!</v>
      </c>
      <c r="F514" s="22" t="e">
        <f>$F$7</f>
        <v>#REF!</v>
      </c>
      <c r="G514" s="22" t="e">
        <f>$G$7</f>
        <v>#REF!</v>
      </c>
      <c r="H514" s="22" t="e">
        <f>$H$7</f>
        <v>#REF!</v>
      </c>
      <c r="I514" s="13">
        <f t="shared" si="563"/>
        <v>0</v>
      </c>
      <c r="J514" s="13">
        <f t="shared" si="564"/>
        <v>0</v>
      </c>
      <c r="K514" s="13">
        <f t="shared" si="565"/>
        <v>0</v>
      </c>
      <c r="L514" s="13">
        <f t="shared" si="566"/>
        <v>0</v>
      </c>
      <c r="M514" s="13">
        <f t="shared" si="567"/>
        <v>0</v>
      </c>
      <c r="N514" s="13">
        <f t="shared" si="568"/>
        <v>0</v>
      </c>
      <c r="O514" s="13">
        <f t="shared" si="569"/>
        <v>0</v>
      </c>
      <c r="P514" s="13">
        <f>COUNTIF(I514:N514,8)</f>
        <v>0</v>
      </c>
      <c r="Q514" s="13">
        <f>COUNTIF(I514:N514,33)</f>
        <v>0</v>
      </c>
      <c r="R514" s="13">
        <f>COUNTIF(I514:N514,35)</f>
        <v>0</v>
      </c>
      <c r="S514" s="13">
        <f>COUNTIF(I514:N514,36)</f>
        <v>0</v>
      </c>
      <c r="T514" s="13">
        <f>COUNTIF(I514:N514,37)</f>
        <v>0</v>
      </c>
      <c r="U514" s="13">
        <f>COUNTIF(N514:O514,3)</f>
        <v>0</v>
      </c>
      <c r="V514" s="13">
        <f>COUNTIF(O514:P514,7)</f>
        <v>0</v>
      </c>
      <c r="W514" s="16">
        <f t="shared" si="561"/>
        <v>0</v>
      </c>
      <c r="X514" s="16">
        <f t="shared" si="562"/>
        <v>0</v>
      </c>
      <c r="Y514" s="11"/>
      <c r="Z514" s="11">
        <v>0</v>
      </c>
    </row>
    <row r="515" spans="1:26" x14ac:dyDescent="0.25">
      <c r="A515" s="109" t="s">
        <v>29</v>
      </c>
      <c r="B515" s="22" t="e">
        <f>$B$8</f>
        <v>#REF!</v>
      </c>
      <c r="C515" s="22" t="e">
        <f>$C$8</f>
        <v>#REF!</v>
      </c>
      <c r="D515" s="22" t="e">
        <f>$D$8</f>
        <v>#REF!</v>
      </c>
      <c r="E515" s="22" t="e">
        <f>$E$8</f>
        <v>#REF!</v>
      </c>
      <c r="F515" s="22" t="e">
        <f>$F$8</f>
        <v>#REF!</v>
      </c>
      <c r="G515" s="22" t="e">
        <f>$G$8</f>
        <v>#REF!</v>
      </c>
      <c r="H515" s="22" t="e">
        <f>$H$8</f>
        <v>#REF!</v>
      </c>
      <c r="I515" s="13">
        <f t="shared" si="563"/>
        <v>0</v>
      </c>
      <c r="J515" s="13">
        <f t="shared" si="564"/>
        <v>0</v>
      </c>
      <c r="K515" s="13">
        <f t="shared" si="565"/>
        <v>0</v>
      </c>
      <c r="L515" s="13">
        <f t="shared" si="566"/>
        <v>0</v>
      </c>
      <c r="M515" s="13">
        <f t="shared" si="567"/>
        <v>0</v>
      </c>
      <c r="N515" s="13">
        <f t="shared" si="568"/>
        <v>0</v>
      </c>
      <c r="O515" s="13">
        <f t="shared" si="569"/>
        <v>0</v>
      </c>
      <c r="P515" s="13">
        <v>0</v>
      </c>
      <c r="Q515" s="13">
        <v>0</v>
      </c>
      <c r="R515" s="13">
        <v>0</v>
      </c>
      <c r="S515" s="13">
        <v>0</v>
      </c>
      <c r="T515" s="13">
        <v>0</v>
      </c>
      <c r="U515" s="13">
        <v>0</v>
      </c>
      <c r="V515" s="13">
        <v>0</v>
      </c>
      <c r="W515" s="16">
        <f t="shared" si="561"/>
        <v>0</v>
      </c>
      <c r="X515" s="16">
        <f t="shared" si="562"/>
        <v>0</v>
      </c>
      <c r="Y515" s="11"/>
      <c r="Z515" s="11">
        <v>0</v>
      </c>
    </row>
    <row r="516" spans="1:26" ht="15.75" thickBot="1" x14ac:dyDescent="0.3">
      <c r="A516" s="109" t="s">
        <v>30</v>
      </c>
      <c r="B516" s="22" t="e">
        <f>$B$9</f>
        <v>#REF!</v>
      </c>
      <c r="C516" s="22" t="e">
        <f>$C$9</f>
        <v>#REF!</v>
      </c>
      <c r="D516" s="22" t="e">
        <f>$D$9</f>
        <v>#REF!</v>
      </c>
      <c r="E516" s="22" t="e">
        <f>$E$9</f>
        <v>#REF!</v>
      </c>
      <c r="F516" s="22" t="e">
        <f>$F$9</f>
        <v>#REF!</v>
      </c>
      <c r="G516" s="22" t="e">
        <f>$G$9</f>
        <v>#REF!</v>
      </c>
      <c r="H516" s="22" t="e">
        <f>$H$9</f>
        <v>#REF!</v>
      </c>
      <c r="I516" s="13">
        <f t="shared" si="563"/>
        <v>0</v>
      </c>
      <c r="J516" s="13">
        <f t="shared" si="564"/>
        <v>0</v>
      </c>
      <c r="K516" s="13">
        <f t="shared" si="565"/>
        <v>0</v>
      </c>
      <c r="L516" s="13">
        <f t="shared" si="566"/>
        <v>0</v>
      </c>
      <c r="M516" s="13">
        <f t="shared" si="567"/>
        <v>0</v>
      </c>
      <c r="N516" s="13">
        <f t="shared" si="568"/>
        <v>0</v>
      </c>
      <c r="O516" s="13">
        <f t="shared" si="569"/>
        <v>0</v>
      </c>
      <c r="P516" s="13">
        <v>0</v>
      </c>
      <c r="Q516" s="13">
        <v>0</v>
      </c>
      <c r="R516" s="13">
        <v>0</v>
      </c>
      <c r="S516" s="13">
        <v>0</v>
      </c>
      <c r="T516" s="13">
        <v>0</v>
      </c>
      <c r="U516" s="13">
        <v>0</v>
      </c>
      <c r="V516" s="13">
        <v>0</v>
      </c>
      <c r="W516" s="16">
        <f t="shared" si="561"/>
        <v>0</v>
      </c>
      <c r="X516" s="16">
        <f t="shared" si="562"/>
        <v>0</v>
      </c>
      <c r="Y516" s="11"/>
      <c r="Z516" s="11"/>
    </row>
    <row r="517" spans="1:26" ht="15.75" thickBot="1" x14ac:dyDescent="0.3">
      <c r="A517" s="81">
        <v>44561</v>
      </c>
      <c r="B517" s="361" t="s">
        <v>0</v>
      </c>
      <c r="C517" s="340"/>
      <c r="D517" s="340"/>
      <c r="E517" s="340"/>
      <c r="F517" s="340"/>
      <c r="G517" s="340"/>
      <c r="H517" s="346"/>
      <c r="I517" s="361" t="s">
        <v>1</v>
      </c>
      <c r="J517" s="340"/>
      <c r="K517" s="340"/>
      <c r="L517" s="340"/>
      <c r="M517" s="340"/>
      <c r="N517" s="340"/>
      <c r="O517" s="340"/>
      <c r="P517" s="361" t="s">
        <v>2</v>
      </c>
      <c r="Q517" s="340"/>
      <c r="R517" s="340"/>
      <c r="S517" s="340"/>
      <c r="T517" s="340"/>
      <c r="U517" s="340"/>
      <c r="V517" s="340"/>
      <c r="W517" s="1" t="s">
        <v>9</v>
      </c>
      <c r="X517" s="2" t="s">
        <v>3</v>
      </c>
      <c r="Y517" s="11"/>
      <c r="Z517" s="11" t="s">
        <v>5</v>
      </c>
    </row>
    <row r="518" spans="1:26" x14ac:dyDescent="0.25">
      <c r="A518" s="109" t="s">
        <v>23</v>
      </c>
      <c r="B518" s="22" t="e">
        <f>$B$2</f>
        <v>#REF!</v>
      </c>
      <c r="C518" s="22" t="e">
        <f>$C$2</f>
        <v>#REF!</v>
      </c>
      <c r="D518" s="22" t="e">
        <f>$D$2</f>
        <v>#REF!</v>
      </c>
      <c r="E518" s="22" t="e">
        <f>$E$2</f>
        <v>#REF!</v>
      </c>
      <c r="F518" s="22" t="e">
        <f>$F$2</f>
        <v>#REF!</v>
      </c>
      <c r="G518" s="22">
        <f>$G508</f>
        <v>0</v>
      </c>
      <c r="H518" s="22" t="e">
        <f>$H$2</f>
        <v>#REF!</v>
      </c>
      <c r="I518" s="19"/>
      <c r="J518" s="19"/>
      <c r="K518" s="19"/>
      <c r="L518" s="19"/>
      <c r="M518" s="19"/>
      <c r="N518" s="19"/>
      <c r="O518" s="19"/>
      <c r="P518" s="13">
        <f>COUNTIF(I518:N518,3)</f>
        <v>0</v>
      </c>
      <c r="Q518" s="13">
        <f>COUNTIF(I518:N518,6)</f>
        <v>0</v>
      </c>
      <c r="R518" s="13">
        <f>COUNTIF(I518:N518,15)</f>
        <v>0</v>
      </c>
      <c r="S518" s="13">
        <f>COUNTIF(I518:N518,20)</f>
        <v>0</v>
      </c>
      <c r="T518" s="13">
        <f>COUNTIF(I518:N518,22)</f>
        <v>0</v>
      </c>
      <c r="U518" s="13">
        <f>COUNTIF(N518:O518,4)</f>
        <v>0</v>
      </c>
      <c r="V518" s="13">
        <f>COUNTIF(O518:P518,8)</f>
        <v>0</v>
      </c>
      <c r="W518" s="16">
        <f>SUMIF(P518:T518,1)</f>
        <v>0</v>
      </c>
      <c r="X518" s="16">
        <f>SUMIF(U518:V518,1)</f>
        <v>0</v>
      </c>
      <c r="Y518" s="11"/>
      <c r="Z518" s="11">
        <v>0</v>
      </c>
    </row>
    <row r="519" spans="1:26" x14ac:dyDescent="0.25">
      <c r="A519" s="109" t="s">
        <v>24</v>
      </c>
      <c r="B519" s="22" t="e">
        <f>$B$3</f>
        <v>#REF!</v>
      </c>
      <c r="C519" s="22" t="e">
        <f>$C$3</f>
        <v>#REF!</v>
      </c>
      <c r="D519" s="22" t="e">
        <f>$D509</f>
        <v>#REF!</v>
      </c>
      <c r="E519" s="22" t="e">
        <f>$E$3</f>
        <v>#REF!</v>
      </c>
      <c r="F519" s="22" t="e">
        <f>$F$3</f>
        <v>#REF!</v>
      </c>
      <c r="G519" s="22" t="e">
        <f>$G$3</f>
        <v>#REF!</v>
      </c>
      <c r="H519" s="22" t="e">
        <f>$H$3</f>
        <v>#REF!</v>
      </c>
      <c r="I519" s="13">
        <f>$I$518</f>
        <v>0</v>
      </c>
      <c r="J519" s="13">
        <f>$J$518</f>
        <v>0</v>
      </c>
      <c r="K519" s="13">
        <f>$K$518</f>
        <v>0</v>
      </c>
      <c r="L519" s="13">
        <f>$L$518</f>
        <v>0</v>
      </c>
      <c r="M519" s="13">
        <f>$M$518</f>
        <v>0</v>
      </c>
      <c r="N519" s="13">
        <f>$N$518</f>
        <v>0</v>
      </c>
      <c r="O519" s="13">
        <f>$O$518</f>
        <v>0</v>
      </c>
      <c r="P519" s="13">
        <f>COUNTIF(I519:N519,15)</f>
        <v>0</v>
      </c>
      <c r="Q519" s="13">
        <f>COUNTIF(I519:N519,17)</f>
        <v>0</v>
      </c>
      <c r="R519" s="13">
        <f>COUNTIF(I519:N519,27)</f>
        <v>0</v>
      </c>
      <c r="S519" s="13">
        <f>COUNTIF(I519:N519,33)</f>
        <v>0</v>
      </c>
      <c r="T519" s="13">
        <f>COUNTIF(I519:N519,50)</f>
        <v>0</v>
      </c>
      <c r="U519" s="13">
        <f>COUNTIF(N519:O519,1)</f>
        <v>0</v>
      </c>
      <c r="V519" s="13">
        <f>COUNTIF(O519:P519,2)</f>
        <v>0</v>
      </c>
      <c r="W519" s="16">
        <f t="shared" ref="W519:W525" si="572">SUMIF(P519:T519,1)</f>
        <v>0</v>
      </c>
      <c r="X519" s="16">
        <f t="shared" ref="X519:X525" si="573">SUMIF(U519:V519,1)</f>
        <v>0</v>
      </c>
      <c r="Y519" s="11"/>
      <c r="Z519" s="11">
        <v>0</v>
      </c>
    </row>
    <row r="520" spans="1:26" x14ac:dyDescent="0.25">
      <c r="A520" s="109" t="s">
        <v>25</v>
      </c>
      <c r="B520" s="22" t="e">
        <f>$B$4</f>
        <v>#REF!</v>
      </c>
      <c r="C520" s="22" t="e">
        <f>$C$4</f>
        <v>#REF!</v>
      </c>
      <c r="D520" s="22" t="e">
        <f>$D510</f>
        <v>#REF!</v>
      </c>
      <c r="E520" s="22" t="e">
        <f>$E$4</f>
        <v>#REF!</v>
      </c>
      <c r="F520" s="22" t="e">
        <f>$F$4</f>
        <v>#REF!</v>
      </c>
      <c r="G520" s="22" t="e">
        <f>$G$4</f>
        <v>#REF!</v>
      </c>
      <c r="H520" s="22" t="e">
        <f>$H$4</f>
        <v>#REF!</v>
      </c>
      <c r="I520" s="13">
        <f t="shared" ref="I520:I525" si="574">$I$518</f>
        <v>0</v>
      </c>
      <c r="J520" s="13">
        <f t="shared" ref="J520:J525" si="575">$J$518</f>
        <v>0</v>
      </c>
      <c r="K520" s="13">
        <f t="shared" ref="K520:K525" si="576">$K$518</f>
        <v>0</v>
      </c>
      <c r="L520" s="13">
        <f t="shared" ref="L520:L525" si="577">$L$518</f>
        <v>0</v>
      </c>
      <c r="M520" s="13">
        <f t="shared" ref="M520:M525" si="578">$M$518</f>
        <v>0</v>
      </c>
      <c r="N520" s="13">
        <f t="shared" ref="N520:N525" si="579">$N$518</f>
        <v>0</v>
      </c>
      <c r="O520" s="13">
        <f t="shared" ref="O520:O525" si="580">$O$518</f>
        <v>0</v>
      </c>
      <c r="P520" s="13">
        <f>COUNTIF(I520:N520,7)</f>
        <v>0</v>
      </c>
      <c r="Q520" s="13">
        <f t="shared" ref="Q520" si="581">COUNTIF(I520:N520,8)</f>
        <v>0</v>
      </c>
      <c r="R520" s="13">
        <f>COUNTIF(I520:N520,28)</f>
        <v>0</v>
      </c>
      <c r="S520" s="13">
        <f>COUNTIF(I520:N520,34)</f>
        <v>0</v>
      </c>
      <c r="T520" s="13">
        <f>COUNTIF(I520:N520,39)</f>
        <v>0</v>
      </c>
      <c r="U520" s="13">
        <f t="shared" ref="U520:U521" si="582">COUNTIF(N520:O520,4)</f>
        <v>0</v>
      </c>
      <c r="V520" s="13">
        <f>COUNTIF(O520:P520,10)</f>
        <v>0</v>
      </c>
      <c r="W520" s="16">
        <f t="shared" si="572"/>
        <v>0</v>
      </c>
      <c r="X520" s="16">
        <f t="shared" si="573"/>
        <v>0</v>
      </c>
      <c r="Y520" s="11"/>
      <c r="Z520" s="11">
        <v>0</v>
      </c>
    </row>
    <row r="521" spans="1:26" x14ac:dyDescent="0.25">
      <c r="A521" s="109" t="s">
        <v>26</v>
      </c>
      <c r="B521" s="22" t="e">
        <f>$B$5</f>
        <v>#REF!</v>
      </c>
      <c r="C521" s="22" t="e">
        <f>$C$5</f>
        <v>#REF!</v>
      </c>
      <c r="D521" s="22" t="e">
        <f>$D$5</f>
        <v>#REF!</v>
      </c>
      <c r="E521" s="22" t="e">
        <f>$E511</f>
        <v>#REF!</v>
      </c>
      <c r="F521" s="22" t="e">
        <f>$F$5</f>
        <v>#REF!</v>
      </c>
      <c r="G521" s="22" t="e">
        <f>$G$5</f>
        <v>#REF!</v>
      </c>
      <c r="H521" s="22" t="e">
        <f>$H$5</f>
        <v>#REF!</v>
      </c>
      <c r="I521" s="13">
        <f t="shared" si="574"/>
        <v>0</v>
      </c>
      <c r="J521" s="13">
        <f t="shared" si="575"/>
        <v>0</v>
      </c>
      <c r="K521" s="13">
        <f t="shared" si="576"/>
        <v>0</v>
      </c>
      <c r="L521" s="13">
        <f t="shared" si="577"/>
        <v>0</v>
      </c>
      <c r="M521" s="13">
        <f t="shared" si="578"/>
        <v>0</v>
      </c>
      <c r="N521" s="13">
        <f t="shared" si="579"/>
        <v>0</v>
      </c>
      <c r="O521" s="13">
        <f t="shared" si="580"/>
        <v>0</v>
      </c>
      <c r="P521" s="13">
        <f>COUNTIF(I521:N521,1)</f>
        <v>0</v>
      </c>
      <c r="Q521" s="13">
        <f>COUNTIF(I521:N521,6)</f>
        <v>0</v>
      </c>
      <c r="R521" s="13">
        <f>COUNTIF(I521:N521,19)</f>
        <v>0</v>
      </c>
      <c r="S521" s="13">
        <f>COUNTIF(I521:N521,38)</f>
        <v>0</v>
      </c>
      <c r="T521" s="13">
        <f>COUNTIF(I521:N521,40)</f>
        <v>0</v>
      </c>
      <c r="U521" s="13">
        <f t="shared" si="582"/>
        <v>0</v>
      </c>
      <c r="V521" s="13">
        <f>COUNTIF(O521:P521,5)</f>
        <v>0</v>
      </c>
      <c r="W521" s="16">
        <f t="shared" si="572"/>
        <v>0</v>
      </c>
      <c r="X521" s="16">
        <f t="shared" si="573"/>
        <v>0</v>
      </c>
      <c r="Y521" s="11"/>
      <c r="Z521" s="11">
        <v>0</v>
      </c>
    </row>
    <row r="522" spans="1:26" x14ac:dyDescent="0.25">
      <c r="A522" s="109" t="s">
        <v>27</v>
      </c>
      <c r="B522" s="22" t="e">
        <f>$B$6</f>
        <v>#REF!</v>
      </c>
      <c r="C522" s="22" t="e">
        <f>$C$6</f>
        <v>#REF!</v>
      </c>
      <c r="D522" s="22" t="e">
        <f>$D$6</f>
        <v>#REF!</v>
      </c>
      <c r="E522" s="22" t="e">
        <f>$E$6</f>
        <v>#REF!</v>
      </c>
      <c r="F522" s="22" t="e">
        <f>$F$6</f>
        <v>#REF!</v>
      </c>
      <c r="G522" s="22" t="e">
        <f>$G$6</f>
        <v>#REF!</v>
      </c>
      <c r="H522" s="22" t="e">
        <f>$H$6</f>
        <v>#REF!</v>
      </c>
      <c r="I522" s="13">
        <f t="shared" si="574"/>
        <v>0</v>
      </c>
      <c r="J522" s="13">
        <f t="shared" si="575"/>
        <v>0</v>
      </c>
      <c r="K522" s="13">
        <f t="shared" si="576"/>
        <v>0</v>
      </c>
      <c r="L522" s="13">
        <f t="shared" si="577"/>
        <v>0</v>
      </c>
      <c r="M522" s="13">
        <f t="shared" si="578"/>
        <v>0</v>
      </c>
      <c r="N522" s="13">
        <f t="shared" si="579"/>
        <v>0</v>
      </c>
      <c r="O522" s="13">
        <f t="shared" si="580"/>
        <v>0</v>
      </c>
      <c r="P522" s="13">
        <f>COUNTIF(I522:N522,10)</f>
        <v>0</v>
      </c>
      <c r="Q522" s="13">
        <f>COUNTIF(I522:N522,25)</f>
        <v>0</v>
      </c>
      <c r="R522" s="13">
        <f>COUNTIF(I522:N522,26)</f>
        <v>0</v>
      </c>
      <c r="S522" s="13">
        <f>COUNTIF(I522:N522,29)</f>
        <v>0</v>
      </c>
      <c r="T522" s="13">
        <f>COUNTIF(I522:N522,35)</f>
        <v>0</v>
      </c>
      <c r="U522" s="13">
        <f>COUNTIF(N522:O522,6)</f>
        <v>0</v>
      </c>
      <c r="V522" s="13">
        <f>COUNTIF(O522:P522,9)</f>
        <v>0</v>
      </c>
      <c r="W522" s="16">
        <f t="shared" si="572"/>
        <v>0</v>
      </c>
      <c r="X522" s="16">
        <f t="shared" si="573"/>
        <v>0</v>
      </c>
      <c r="Y522" s="11"/>
      <c r="Z522" s="11">
        <v>0</v>
      </c>
    </row>
    <row r="523" spans="1:26" x14ac:dyDescent="0.25">
      <c r="A523" s="109" t="s">
        <v>28</v>
      </c>
      <c r="B523" s="22" t="e">
        <f>$B$7</f>
        <v>#REF!</v>
      </c>
      <c r="C523" s="22" t="e">
        <f>$C$7</f>
        <v>#REF!</v>
      </c>
      <c r="D523" s="22">
        <f>$G117</f>
        <v>0</v>
      </c>
      <c r="E523" s="22" t="e">
        <f>$E$7</f>
        <v>#REF!</v>
      </c>
      <c r="F523" s="22" t="e">
        <f>$F$7</f>
        <v>#REF!</v>
      </c>
      <c r="G523" s="22" t="e">
        <f>$G$7</f>
        <v>#REF!</v>
      </c>
      <c r="H523" s="22" t="e">
        <f>$H$7</f>
        <v>#REF!</v>
      </c>
      <c r="I523" s="13">
        <f t="shared" si="574"/>
        <v>0</v>
      </c>
      <c r="J523" s="13">
        <f t="shared" si="575"/>
        <v>0</v>
      </c>
      <c r="K523" s="13">
        <f t="shared" si="576"/>
        <v>0</v>
      </c>
      <c r="L523" s="13">
        <f t="shared" si="577"/>
        <v>0</v>
      </c>
      <c r="M523" s="13">
        <f t="shared" si="578"/>
        <v>0</v>
      </c>
      <c r="N523" s="13">
        <f t="shared" si="579"/>
        <v>0</v>
      </c>
      <c r="O523" s="13">
        <f t="shared" si="580"/>
        <v>0</v>
      </c>
      <c r="P523" s="13">
        <f>COUNTIF(I523:N523,8)</f>
        <v>0</v>
      </c>
      <c r="Q523" s="13">
        <f>COUNTIF(I523:N523,33)</f>
        <v>0</v>
      </c>
      <c r="R523" s="13">
        <f>COUNTIF(I523:N523,35)</f>
        <v>0</v>
      </c>
      <c r="S523" s="13">
        <f>COUNTIF(I523:N523,36)</f>
        <v>0</v>
      </c>
      <c r="T523" s="13">
        <f>COUNTIF(I523:N523,37)</f>
        <v>0</v>
      </c>
      <c r="U523" s="13">
        <f>COUNTIF(N523:O523,3)</f>
        <v>0</v>
      </c>
      <c r="V523" s="13">
        <f>COUNTIF(O523:P523,7)</f>
        <v>0</v>
      </c>
      <c r="W523" s="16">
        <f t="shared" si="572"/>
        <v>0</v>
      </c>
      <c r="X523" s="16">
        <f t="shared" si="573"/>
        <v>0</v>
      </c>
      <c r="Y523" s="11"/>
      <c r="Z523" s="11">
        <v>0</v>
      </c>
    </row>
    <row r="524" spans="1:26" x14ac:dyDescent="0.25">
      <c r="A524" s="109" t="s">
        <v>29</v>
      </c>
      <c r="B524" s="22" t="e">
        <f>$B$8</f>
        <v>#REF!</v>
      </c>
      <c r="C524" s="22" t="e">
        <f>$C$8</f>
        <v>#REF!</v>
      </c>
      <c r="D524" s="22" t="e">
        <f>$D$8</f>
        <v>#REF!</v>
      </c>
      <c r="E524" s="22" t="e">
        <f>$E$8</f>
        <v>#REF!</v>
      </c>
      <c r="F524" s="22" t="e">
        <f>$F$8</f>
        <v>#REF!</v>
      </c>
      <c r="G524" s="22" t="e">
        <f>$G$8</f>
        <v>#REF!</v>
      </c>
      <c r="H524" s="22" t="e">
        <f>$H$8</f>
        <v>#REF!</v>
      </c>
      <c r="I524" s="13">
        <f t="shared" si="574"/>
        <v>0</v>
      </c>
      <c r="J524" s="13">
        <f t="shared" si="575"/>
        <v>0</v>
      </c>
      <c r="K524" s="13">
        <f t="shared" si="576"/>
        <v>0</v>
      </c>
      <c r="L524" s="13">
        <f t="shared" si="577"/>
        <v>0</v>
      </c>
      <c r="M524" s="13">
        <f t="shared" si="578"/>
        <v>0</v>
      </c>
      <c r="N524" s="13">
        <f t="shared" si="579"/>
        <v>0</v>
      </c>
      <c r="O524" s="13">
        <f t="shared" si="580"/>
        <v>0</v>
      </c>
      <c r="P524" s="13">
        <v>0</v>
      </c>
      <c r="Q524" s="13">
        <v>0</v>
      </c>
      <c r="R524" s="13">
        <v>0</v>
      </c>
      <c r="S524" s="13">
        <v>0</v>
      </c>
      <c r="T524" s="13">
        <v>0</v>
      </c>
      <c r="U524" s="13">
        <v>0</v>
      </c>
      <c r="V524" s="13">
        <v>0</v>
      </c>
      <c r="W524" s="16">
        <f t="shared" si="572"/>
        <v>0</v>
      </c>
      <c r="X524" s="16">
        <f t="shared" si="573"/>
        <v>0</v>
      </c>
      <c r="Y524" s="11"/>
      <c r="Z524" s="11">
        <v>0</v>
      </c>
    </row>
    <row r="525" spans="1:26" ht="15.75" thickBot="1" x14ac:dyDescent="0.3">
      <c r="A525" s="109" t="s">
        <v>30</v>
      </c>
      <c r="B525" s="22" t="e">
        <f>$B$9</f>
        <v>#REF!</v>
      </c>
      <c r="C525" s="22" t="e">
        <f>$C$9</f>
        <v>#REF!</v>
      </c>
      <c r="D525" s="22" t="e">
        <f>$D$9</f>
        <v>#REF!</v>
      </c>
      <c r="E525" s="22" t="e">
        <f>$E$9</f>
        <v>#REF!</v>
      </c>
      <c r="F525" s="22" t="e">
        <f>$F$9</f>
        <v>#REF!</v>
      </c>
      <c r="G525" s="22" t="e">
        <f>$G$9</f>
        <v>#REF!</v>
      </c>
      <c r="H525" s="22" t="e">
        <f>$H$9</f>
        <v>#REF!</v>
      </c>
      <c r="I525" s="13">
        <f t="shared" si="574"/>
        <v>0</v>
      </c>
      <c r="J525" s="13">
        <f t="shared" si="575"/>
        <v>0</v>
      </c>
      <c r="K525" s="13">
        <f t="shared" si="576"/>
        <v>0</v>
      </c>
      <c r="L525" s="13">
        <f t="shared" si="577"/>
        <v>0</v>
      </c>
      <c r="M525" s="13">
        <f t="shared" si="578"/>
        <v>0</v>
      </c>
      <c r="N525" s="13">
        <f t="shared" si="579"/>
        <v>0</v>
      </c>
      <c r="O525" s="13">
        <f t="shared" si="580"/>
        <v>0</v>
      </c>
      <c r="P525" s="13">
        <v>0</v>
      </c>
      <c r="Q525" s="13">
        <v>0</v>
      </c>
      <c r="R525" s="13">
        <v>0</v>
      </c>
      <c r="S525" s="13">
        <v>0</v>
      </c>
      <c r="T525" s="13">
        <v>0</v>
      </c>
      <c r="U525" s="13">
        <v>0</v>
      </c>
      <c r="V525" s="13">
        <v>0</v>
      </c>
      <c r="W525" s="16">
        <f t="shared" si="572"/>
        <v>0</v>
      </c>
      <c r="X525" s="16">
        <f t="shared" si="573"/>
        <v>0</v>
      </c>
      <c r="Y525" s="11"/>
      <c r="Z525" s="11"/>
    </row>
    <row r="526" spans="1:26" ht="15.75" thickBot="1" x14ac:dyDescent="0.3">
      <c r="A526" s="108"/>
      <c r="B526" s="361" t="s">
        <v>0</v>
      </c>
      <c r="C526" s="340"/>
      <c r="D526" s="340"/>
      <c r="E526" s="340"/>
      <c r="F526" s="340"/>
      <c r="G526" s="340"/>
      <c r="H526" s="346"/>
      <c r="I526" s="361" t="s">
        <v>1</v>
      </c>
      <c r="J526" s="340"/>
      <c r="K526" s="340"/>
      <c r="L526" s="340"/>
      <c r="M526" s="340"/>
      <c r="N526" s="340"/>
      <c r="O526" s="340"/>
      <c r="P526" s="361" t="s">
        <v>2</v>
      </c>
      <c r="Q526" s="340"/>
      <c r="R526" s="340"/>
      <c r="S526" s="340"/>
      <c r="T526" s="340"/>
      <c r="U526" s="340"/>
      <c r="V526" s="340"/>
      <c r="W526" s="1" t="s">
        <v>9</v>
      </c>
      <c r="X526" s="2" t="s">
        <v>3</v>
      </c>
      <c r="Y526" s="11"/>
      <c r="Z526" s="11" t="s">
        <v>5</v>
      </c>
    </row>
    <row r="527" spans="1:26" x14ac:dyDescent="0.25">
      <c r="A527" s="109" t="s">
        <v>23</v>
      </c>
      <c r="B527" s="22" t="e">
        <f>$B$2</f>
        <v>#REF!</v>
      </c>
      <c r="C527" s="22" t="e">
        <f>$C$2</f>
        <v>#REF!</v>
      </c>
      <c r="D527" s="22" t="e">
        <f>$D$2</f>
        <v>#REF!</v>
      </c>
      <c r="E527" s="22" t="e">
        <f>$E$2</f>
        <v>#REF!</v>
      </c>
      <c r="F527" s="22" t="e">
        <f>$F$2</f>
        <v>#REF!</v>
      </c>
      <c r="G527" s="22">
        <f>$G517</f>
        <v>0</v>
      </c>
      <c r="H527" s="22" t="e">
        <f>$H$2</f>
        <v>#REF!</v>
      </c>
      <c r="I527" s="19"/>
      <c r="J527" s="19"/>
      <c r="K527" s="19"/>
      <c r="L527" s="19"/>
      <c r="M527" s="19"/>
      <c r="N527" s="19"/>
      <c r="O527" s="19"/>
      <c r="P527" s="13">
        <f>COUNTIF(I527:N527,3)</f>
        <v>0</v>
      </c>
      <c r="Q527" s="13">
        <f>COUNTIF(I527:N527,6)</f>
        <v>0</v>
      </c>
      <c r="R527" s="13">
        <f>COUNTIF(I527:N527,15)</f>
        <v>0</v>
      </c>
      <c r="S527" s="13">
        <f>COUNTIF(I527:N527,20)</f>
        <v>0</v>
      </c>
      <c r="T527" s="13">
        <f>COUNTIF(I527:N527,22)</f>
        <v>0</v>
      </c>
      <c r="U527" s="13">
        <f>COUNTIF(N527:O527,4)</f>
        <v>0</v>
      </c>
      <c r="V527" s="13">
        <f>COUNTIF(O527:P527,8)</f>
        <v>0</v>
      </c>
      <c r="W527" s="16">
        <f>SUMIF(P527:T527,1)</f>
        <v>0</v>
      </c>
      <c r="X527" s="16">
        <f>SUMIF(U527:V527,1)</f>
        <v>0</v>
      </c>
      <c r="Y527" s="11"/>
      <c r="Z527" s="11">
        <v>0</v>
      </c>
    </row>
    <row r="528" spans="1:26" x14ac:dyDescent="0.25">
      <c r="A528" s="109" t="s">
        <v>24</v>
      </c>
      <c r="B528" s="22" t="e">
        <f>$B$3</f>
        <v>#REF!</v>
      </c>
      <c r="C528" s="22" t="e">
        <f>$C$3</f>
        <v>#REF!</v>
      </c>
      <c r="D528" s="22" t="e">
        <f>$D518</f>
        <v>#REF!</v>
      </c>
      <c r="E528" s="22" t="e">
        <f>$E$3</f>
        <v>#REF!</v>
      </c>
      <c r="F528" s="22" t="e">
        <f>$F$3</f>
        <v>#REF!</v>
      </c>
      <c r="G528" s="22" t="e">
        <f>$G$3</f>
        <v>#REF!</v>
      </c>
      <c r="H528" s="22" t="e">
        <f>$H$3</f>
        <v>#REF!</v>
      </c>
      <c r="I528" s="13">
        <f>$I$518</f>
        <v>0</v>
      </c>
      <c r="J528" s="13">
        <f>$J$518</f>
        <v>0</v>
      </c>
      <c r="K528" s="13">
        <f>$K$518</f>
        <v>0</v>
      </c>
      <c r="L528" s="13">
        <f>$L$518</f>
        <v>0</v>
      </c>
      <c r="M528" s="13">
        <f>$M$518</f>
        <v>0</v>
      </c>
      <c r="N528" s="13">
        <f>$N$518</f>
        <v>0</v>
      </c>
      <c r="O528" s="13">
        <f>$O$518</f>
        <v>0</v>
      </c>
      <c r="P528" s="13">
        <f>COUNTIF(I528:N528,15)</f>
        <v>0</v>
      </c>
      <c r="Q528" s="13">
        <f>COUNTIF(I528:N528,17)</f>
        <v>0</v>
      </c>
      <c r="R528" s="13">
        <f>COUNTIF(I528:N528,27)</f>
        <v>0</v>
      </c>
      <c r="S528" s="13">
        <f>COUNTIF(I528:N528,33)</f>
        <v>0</v>
      </c>
      <c r="T528" s="13">
        <f>COUNTIF(I528:N528,50)</f>
        <v>0</v>
      </c>
      <c r="U528" s="13">
        <f>COUNTIF(N528:O528,1)</f>
        <v>0</v>
      </c>
      <c r="V528" s="13">
        <f>COUNTIF(O528:P528,2)</f>
        <v>0</v>
      </c>
      <c r="W528" s="16">
        <f t="shared" ref="W528:W534" si="583">SUMIF(P528:T528,1)</f>
        <v>0</v>
      </c>
      <c r="X528" s="16">
        <f t="shared" ref="X528:X534" si="584">SUMIF(U528:V528,1)</f>
        <v>0</v>
      </c>
      <c r="Y528" s="11"/>
      <c r="Z528" s="11">
        <v>0</v>
      </c>
    </row>
    <row r="529" spans="1:26" x14ac:dyDescent="0.25">
      <c r="A529" s="109" t="s">
        <v>25</v>
      </c>
      <c r="B529" s="22" t="e">
        <f>$B$4</f>
        <v>#REF!</v>
      </c>
      <c r="C529" s="22" t="e">
        <f>$C$4</f>
        <v>#REF!</v>
      </c>
      <c r="D529" s="22" t="e">
        <f>$D519</f>
        <v>#REF!</v>
      </c>
      <c r="E529" s="22" t="e">
        <f>$E$4</f>
        <v>#REF!</v>
      </c>
      <c r="F529" s="22" t="e">
        <f>$F$4</f>
        <v>#REF!</v>
      </c>
      <c r="G529" s="22" t="e">
        <f>$G$4</f>
        <v>#REF!</v>
      </c>
      <c r="H529" s="22" t="e">
        <f>$H$4</f>
        <v>#REF!</v>
      </c>
      <c r="I529" s="13">
        <f t="shared" ref="I529:I534" si="585">$I$518</f>
        <v>0</v>
      </c>
      <c r="J529" s="13">
        <f t="shared" ref="J529:J534" si="586">$J$518</f>
        <v>0</v>
      </c>
      <c r="K529" s="13">
        <f t="shared" ref="K529:K534" si="587">$K$518</f>
        <v>0</v>
      </c>
      <c r="L529" s="13">
        <f t="shared" ref="L529:L534" si="588">$L$518</f>
        <v>0</v>
      </c>
      <c r="M529" s="13">
        <f t="shared" ref="M529:M534" si="589">$M$518</f>
        <v>0</v>
      </c>
      <c r="N529" s="13">
        <f t="shared" ref="N529:N534" si="590">$N$518</f>
        <v>0</v>
      </c>
      <c r="O529" s="13">
        <f t="shared" ref="O529:O534" si="591">$O$518</f>
        <v>0</v>
      </c>
      <c r="P529" s="13">
        <f>COUNTIF(I529:N529,7)</f>
        <v>0</v>
      </c>
      <c r="Q529" s="13">
        <f t="shared" ref="Q529" si="592">COUNTIF(I529:N529,8)</f>
        <v>0</v>
      </c>
      <c r="R529" s="13">
        <f>COUNTIF(I529:N529,28)</f>
        <v>0</v>
      </c>
      <c r="S529" s="13">
        <f>COUNTIF(I529:N529,34)</f>
        <v>0</v>
      </c>
      <c r="T529" s="13">
        <f>COUNTIF(I529:N529,39)</f>
        <v>0</v>
      </c>
      <c r="U529" s="13">
        <f t="shared" ref="U529:U530" si="593">COUNTIF(N529:O529,4)</f>
        <v>0</v>
      </c>
      <c r="V529" s="13">
        <f>COUNTIF(O529:P529,10)</f>
        <v>0</v>
      </c>
      <c r="W529" s="16">
        <f t="shared" si="583"/>
        <v>0</v>
      </c>
      <c r="X529" s="16">
        <f t="shared" si="584"/>
        <v>0</v>
      </c>
      <c r="Y529" s="11"/>
      <c r="Z529" s="11">
        <v>0</v>
      </c>
    </row>
    <row r="530" spans="1:26" x14ac:dyDescent="0.25">
      <c r="A530" s="109" t="s">
        <v>26</v>
      </c>
      <c r="B530" s="22" t="e">
        <f>$B$5</f>
        <v>#REF!</v>
      </c>
      <c r="C530" s="22" t="e">
        <f>$C$5</f>
        <v>#REF!</v>
      </c>
      <c r="D530" s="22" t="e">
        <f>$G38</f>
        <v>#REF!</v>
      </c>
      <c r="E530" s="22" t="e">
        <f>$E520</f>
        <v>#REF!</v>
      </c>
      <c r="F530" s="22" t="e">
        <f>$F$5</f>
        <v>#REF!</v>
      </c>
      <c r="G530" s="22" t="e">
        <f>$G$5</f>
        <v>#REF!</v>
      </c>
      <c r="H530" s="22" t="e">
        <f>$H$5</f>
        <v>#REF!</v>
      </c>
      <c r="I530" s="13">
        <f t="shared" si="585"/>
        <v>0</v>
      </c>
      <c r="J530" s="13">
        <f t="shared" si="586"/>
        <v>0</v>
      </c>
      <c r="K530" s="13">
        <f t="shared" si="587"/>
        <v>0</v>
      </c>
      <c r="L530" s="13">
        <f t="shared" si="588"/>
        <v>0</v>
      </c>
      <c r="M530" s="13">
        <f t="shared" si="589"/>
        <v>0</v>
      </c>
      <c r="N530" s="13">
        <f t="shared" si="590"/>
        <v>0</v>
      </c>
      <c r="O530" s="13">
        <f t="shared" si="591"/>
        <v>0</v>
      </c>
      <c r="P530" s="13">
        <f>COUNTIF(I530:N530,1)</f>
        <v>0</v>
      </c>
      <c r="Q530" s="13">
        <f>COUNTIF(I530:N530,6)</f>
        <v>0</v>
      </c>
      <c r="R530" s="13">
        <f>COUNTIF(I530:N530,19)</f>
        <v>0</v>
      </c>
      <c r="S530" s="13">
        <f>COUNTIF(I530:N530,38)</f>
        <v>0</v>
      </c>
      <c r="T530" s="13">
        <f>COUNTIF(I530:N530,40)</f>
        <v>0</v>
      </c>
      <c r="U530" s="13">
        <f t="shared" si="593"/>
        <v>0</v>
      </c>
      <c r="V530" s="13">
        <f>COUNTIF(O530:P530,5)</f>
        <v>0</v>
      </c>
      <c r="W530" s="16">
        <f t="shared" si="583"/>
        <v>0</v>
      </c>
      <c r="X530" s="16">
        <f t="shared" si="584"/>
        <v>0</v>
      </c>
      <c r="Y530" s="11"/>
      <c r="Z530" s="11">
        <v>0</v>
      </c>
    </row>
    <row r="531" spans="1:26" x14ac:dyDescent="0.25">
      <c r="A531" s="109" t="s">
        <v>27</v>
      </c>
      <c r="B531" s="22" t="e">
        <f>$B$6</f>
        <v>#REF!</v>
      </c>
      <c r="C531" s="22" t="e">
        <f>$C$6</f>
        <v>#REF!</v>
      </c>
      <c r="D531" s="22" t="e">
        <f>$D$6</f>
        <v>#REF!</v>
      </c>
      <c r="E531" s="22" t="e">
        <f>$E$6</f>
        <v>#REF!</v>
      </c>
      <c r="F531" s="22" t="e">
        <f>$F$6</f>
        <v>#REF!</v>
      </c>
      <c r="G531" s="22" t="e">
        <f>$G$6</f>
        <v>#REF!</v>
      </c>
      <c r="H531" s="22" t="e">
        <f>$H$6</f>
        <v>#REF!</v>
      </c>
      <c r="I531" s="13">
        <f t="shared" si="585"/>
        <v>0</v>
      </c>
      <c r="J531" s="13">
        <f t="shared" si="586"/>
        <v>0</v>
      </c>
      <c r="K531" s="13">
        <f t="shared" si="587"/>
        <v>0</v>
      </c>
      <c r="L531" s="13">
        <f t="shared" si="588"/>
        <v>0</v>
      </c>
      <c r="M531" s="13">
        <f t="shared" si="589"/>
        <v>0</v>
      </c>
      <c r="N531" s="13">
        <f t="shared" si="590"/>
        <v>0</v>
      </c>
      <c r="O531" s="13">
        <f t="shared" si="591"/>
        <v>0</v>
      </c>
      <c r="P531" s="13">
        <f>COUNTIF(I531:N531,10)</f>
        <v>0</v>
      </c>
      <c r="Q531" s="13">
        <f>COUNTIF(I531:N531,25)</f>
        <v>0</v>
      </c>
      <c r="R531" s="13">
        <f>COUNTIF(I531:N531,26)</f>
        <v>0</v>
      </c>
      <c r="S531" s="13">
        <f>COUNTIF(I531:N531,29)</f>
        <v>0</v>
      </c>
      <c r="T531" s="13">
        <f>COUNTIF(I531:N531,35)</f>
        <v>0</v>
      </c>
      <c r="U531" s="13">
        <f>COUNTIF(N531:O531,6)</f>
        <v>0</v>
      </c>
      <c r="V531" s="13">
        <f>COUNTIF(O531:P531,9)</f>
        <v>0</v>
      </c>
      <c r="W531" s="16">
        <f t="shared" si="583"/>
        <v>0</v>
      </c>
      <c r="X531" s="16">
        <f t="shared" si="584"/>
        <v>0</v>
      </c>
      <c r="Y531" s="11"/>
      <c r="Z531" s="11">
        <v>0</v>
      </c>
    </row>
    <row r="532" spans="1:26" x14ac:dyDescent="0.25">
      <c r="A532" s="109" t="s">
        <v>28</v>
      </c>
      <c r="B532" s="22" t="e">
        <f>$B$7</f>
        <v>#REF!</v>
      </c>
      <c r="C532" s="22" t="e">
        <f>$C$7</f>
        <v>#REF!</v>
      </c>
      <c r="D532" s="22" t="e">
        <f>$D522</f>
        <v>#REF!</v>
      </c>
      <c r="E532" s="22" t="e">
        <f>$E$7</f>
        <v>#REF!</v>
      </c>
      <c r="F532" s="22" t="e">
        <f>$F$7</f>
        <v>#REF!</v>
      </c>
      <c r="G532" s="22" t="e">
        <f>$G$7</f>
        <v>#REF!</v>
      </c>
      <c r="H532" s="22" t="e">
        <f>$H$7</f>
        <v>#REF!</v>
      </c>
      <c r="I532" s="13">
        <f t="shared" si="585"/>
        <v>0</v>
      </c>
      <c r="J532" s="13">
        <f t="shared" si="586"/>
        <v>0</v>
      </c>
      <c r="K532" s="13">
        <f t="shared" si="587"/>
        <v>0</v>
      </c>
      <c r="L532" s="13">
        <f t="shared" si="588"/>
        <v>0</v>
      </c>
      <c r="M532" s="13">
        <f t="shared" si="589"/>
        <v>0</v>
      </c>
      <c r="N532" s="13">
        <f t="shared" si="590"/>
        <v>0</v>
      </c>
      <c r="O532" s="13">
        <f t="shared" si="591"/>
        <v>0</v>
      </c>
      <c r="P532" s="13">
        <f>COUNTIF(I532:N532,8)</f>
        <v>0</v>
      </c>
      <c r="Q532" s="13">
        <f>COUNTIF(I532:N532,33)</f>
        <v>0</v>
      </c>
      <c r="R532" s="13">
        <f>COUNTIF(I532:N532,35)</f>
        <v>0</v>
      </c>
      <c r="S532" s="13">
        <f>COUNTIF(I532:N532,36)</f>
        <v>0</v>
      </c>
      <c r="T532" s="13">
        <f>COUNTIF(I532:N532,37)</f>
        <v>0</v>
      </c>
      <c r="U532" s="13">
        <f>COUNTIF(N532:O532,3)</f>
        <v>0</v>
      </c>
      <c r="V532" s="13">
        <f>COUNTIF(O532:P532,7)</f>
        <v>0</v>
      </c>
      <c r="W532" s="16">
        <f t="shared" si="583"/>
        <v>0</v>
      </c>
      <c r="X532" s="16">
        <f t="shared" si="584"/>
        <v>0</v>
      </c>
      <c r="Y532" s="11"/>
      <c r="Z532" s="11">
        <v>0</v>
      </c>
    </row>
    <row r="533" spans="1:26" x14ac:dyDescent="0.25">
      <c r="A533" s="109" t="s">
        <v>29</v>
      </c>
      <c r="B533" s="22" t="e">
        <f>$B$8</f>
        <v>#REF!</v>
      </c>
      <c r="C533" s="22" t="e">
        <f>$C$8</f>
        <v>#REF!</v>
      </c>
      <c r="D533" s="22" t="e">
        <f>$D$8</f>
        <v>#REF!</v>
      </c>
      <c r="E533" s="22" t="e">
        <f>$E$8</f>
        <v>#REF!</v>
      </c>
      <c r="F533" s="22" t="e">
        <f>$F$8</f>
        <v>#REF!</v>
      </c>
      <c r="G533" s="22" t="e">
        <f>$G$8</f>
        <v>#REF!</v>
      </c>
      <c r="H533" s="22" t="e">
        <f>$H$8</f>
        <v>#REF!</v>
      </c>
      <c r="I533" s="13">
        <f t="shared" si="585"/>
        <v>0</v>
      </c>
      <c r="J533" s="13">
        <f t="shared" si="586"/>
        <v>0</v>
      </c>
      <c r="K533" s="13">
        <f t="shared" si="587"/>
        <v>0</v>
      </c>
      <c r="L533" s="13">
        <f t="shared" si="588"/>
        <v>0</v>
      </c>
      <c r="M533" s="13">
        <f t="shared" si="589"/>
        <v>0</v>
      </c>
      <c r="N533" s="13">
        <f t="shared" si="590"/>
        <v>0</v>
      </c>
      <c r="O533" s="13">
        <f t="shared" si="591"/>
        <v>0</v>
      </c>
      <c r="P533" s="13">
        <v>0</v>
      </c>
      <c r="Q533" s="13">
        <v>0</v>
      </c>
      <c r="R533" s="13">
        <v>0</v>
      </c>
      <c r="S533" s="13">
        <v>0</v>
      </c>
      <c r="T533" s="13">
        <v>0</v>
      </c>
      <c r="U533" s="13">
        <v>0</v>
      </c>
      <c r="V533" s="13">
        <v>0</v>
      </c>
      <c r="W533" s="16">
        <f t="shared" si="583"/>
        <v>0</v>
      </c>
      <c r="X533" s="16">
        <f t="shared" si="584"/>
        <v>0</v>
      </c>
      <c r="Y533" s="11"/>
      <c r="Z533" s="11">
        <v>0</v>
      </c>
    </row>
    <row r="534" spans="1:26" x14ac:dyDescent="0.25">
      <c r="A534" s="109" t="s">
        <v>30</v>
      </c>
      <c r="B534" s="22" t="e">
        <f>$B$9</f>
        <v>#REF!</v>
      </c>
      <c r="C534" s="22" t="e">
        <f>$C$9</f>
        <v>#REF!</v>
      </c>
      <c r="D534" s="22" t="e">
        <f>$D$9</f>
        <v>#REF!</v>
      </c>
      <c r="E534" s="22" t="e">
        <f>$E$9</f>
        <v>#REF!</v>
      </c>
      <c r="F534" s="22" t="e">
        <f>$F$9</f>
        <v>#REF!</v>
      </c>
      <c r="G534" s="22" t="e">
        <f>$G$9</f>
        <v>#REF!</v>
      </c>
      <c r="H534" s="22" t="e">
        <f>$H$9</f>
        <v>#REF!</v>
      </c>
      <c r="I534" s="13">
        <f t="shared" si="585"/>
        <v>0</v>
      </c>
      <c r="J534" s="13">
        <f t="shared" si="586"/>
        <v>0</v>
      </c>
      <c r="K534" s="13">
        <f t="shared" si="587"/>
        <v>0</v>
      </c>
      <c r="L534" s="13">
        <f t="shared" si="588"/>
        <v>0</v>
      </c>
      <c r="M534" s="13">
        <f t="shared" si="589"/>
        <v>0</v>
      </c>
      <c r="N534" s="13">
        <f t="shared" si="590"/>
        <v>0</v>
      </c>
      <c r="O534" s="13">
        <f t="shared" si="591"/>
        <v>0</v>
      </c>
      <c r="P534" s="13">
        <v>0</v>
      </c>
      <c r="Q534" s="13">
        <v>0</v>
      </c>
      <c r="R534" s="13">
        <v>0</v>
      </c>
      <c r="S534" s="13">
        <v>0</v>
      </c>
      <c r="T534" s="13">
        <v>0</v>
      </c>
      <c r="U534" s="13">
        <v>0</v>
      </c>
      <c r="V534" s="13">
        <v>0</v>
      </c>
      <c r="W534" s="16">
        <f t="shared" si="583"/>
        <v>0</v>
      </c>
      <c r="X534" s="16">
        <f t="shared" si="584"/>
        <v>0</v>
      </c>
      <c r="Y534" s="11"/>
      <c r="Z534" s="11">
        <v>0</v>
      </c>
    </row>
    <row r="535" spans="1:26" ht="15.75" thickBot="1" x14ac:dyDescent="0.3">
      <c r="A535" s="111"/>
      <c r="B535" s="80"/>
      <c r="C535" s="80"/>
      <c r="D535" s="80"/>
      <c r="E535" s="80"/>
      <c r="F535" s="80"/>
      <c r="G535" s="80"/>
      <c r="H535" s="80"/>
      <c r="I535" s="80"/>
      <c r="J535" s="80"/>
      <c r="K535" s="80"/>
      <c r="L535" s="80"/>
      <c r="M535" s="80"/>
      <c r="N535" s="80"/>
      <c r="O535" s="80"/>
      <c r="P535" s="80"/>
      <c r="Q535" s="80"/>
      <c r="R535" s="80"/>
      <c r="S535" s="80"/>
      <c r="T535" s="80"/>
      <c r="U535" s="80"/>
      <c r="V535" s="80"/>
      <c r="W535" s="80"/>
      <c r="X535" s="80"/>
      <c r="Y535" s="83"/>
      <c r="Z535" s="83"/>
    </row>
    <row r="536" spans="1:26" ht="15.75" thickBot="1" x14ac:dyDescent="0.3">
      <c r="A536" s="114"/>
      <c r="B536" s="80"/>
      <c r="C536" s="367" t="s">
        <v>100</v>
      </c>
      <c r="D536" s="368"/>
      <c r="E536" s="368"/>
      <c r="F536" s="368"/>
      <c r="G536" s="368"/>
      <c r="H536" s="368"/>
      <c r="I536" s="368"/>
      <c r="J536" s="368"/>
      <c r="K536" s="368"/>
      <c r="L536" s="368"/>
      <c r="M536" s="368"/>
      <c r="N536" s="368"/>
      <c r="O536" s="368"/>
      <c r="P536" s="368"/>
      <c r="Q536" s="368"/>
      <c r="R536" s="368"/>
      <c r="S536" s="368"/>
      <c r="T536" s="368"/>
      <c r="U536" s="368"/>
      <c r="V536" s="368"/>
      <c r="W536" s="368"/>
      <c r="X536" s="368"/>
      <c r="Y536" s="368"/>
      <c r="Z536" s="369"/>
    </row>
    <row r="537" spans="1:26" ht="15.75" thickBot="1" x14ac:dyDescent="0.3">
      <c r="C537" s="84"/>
      <c r="D537" s="21"/>
      <c r="E537" s="21"/>
      <c r="F537" s="21"/>
      <c r="G537" s="21"/>
      <c r="H537" s="21"/>
      <c r="I537" s="21"/>
      <c r="J537" s="21"/>
      <c r="K537" s="21"/>
      <c r="L537" s="21"/>
      <c r="M537" s="21"/>
      <c r="N537" s="21"/>
      <c r="O537" s="21"/>
      <c r="P537" s="21"/>
      <c r="Q537" s="21"/>
      <c r="R537" s="21"/>
      <c r="S537" s="21"/>
      <c r="T537" s="21"/>
    </row>
    <row r="538" spans="1:26" x14ac:dyDescent="0.25">
      <c r="B538" s="337" t="s">
        <v>98</v>
      </c>
      <c r="C538" s="338"/>
      <c r="D538" s="338"/>
      <c r="E538" s="338"/>
      <c r="F538" s="338"/>
      <c r="G538" s="338"/>
      <c r="H538" s="338"/>
      <c r="I538" s="338"/>
      <c r="J538" s="338"/>
      <c r="K538" s="338"/>
      <c r="L538" s="338"/>
      <c r="M538" s="338"/>
      <c r="N538" s="338"/>
      <c r="O538" s="338"/>
      <c r="P538" s="338"/>
      <c r="Q538" s="338"/>
      <c r="R538" s="338"/>
      <c r="S538" s="338"/>
      <c r="T538" s="338"/>
      <c r="U538" s="338"/>
      <c r="V538" s="339"/>
      <c r="X538" s="370">
        <f>SUM(Y2:Y534)</f>
        <v>0</v>
      </c>
      <c r="Y538" s="347"/>
      <c r="Z538" s="348"/>
    </row>
    <row r="539" spans="1:26" ht="15.75" thickBot="1" x14ac:dyDescent="0.3">
      <c r="B539" s="358"/>
      <c r="C539" s="359"/>
      <c r="D539" s="359"/>
      <c r="E539" s="359"/>
      <c r="F539" s="359"/>
      <c r="G539" s="359"/>
      <c r="H539" s="359"/>
      <c r="I539" s="359"/>
      <c r="J539" s="359"/>
      <c r="K539" s="359"/>
      <c r="L539" s="359"/>
      <c r="M539" s="359"/>
      <c r="N539" s="359"/>
      <c r="O539" s="359"/>
      <c r="P539" s="359"/>
      <c r="Q539" s="359"/>
      <c r="R539" s="359"/>
      <c r="S539" s="359"/>
      <c r="T539" s="359"/>
      <c r="U539" s="359"/>
      <c r="V539" s="360"/>
      <c r="X539" s="349"/>
      <c r="Y539" s="350"/>
      <c r="Z539" s="351"/>
    </row>
    <row r="540" spans="1:26" ht="15.75" thickBot="1" x14ac:dyDescent="0.3"/>
    <row r="541" spans="1:26" x14ac:dyDescent="0.25">
      <c r="B541" s="337" t="s">
        <v>99</v>
      </c>
      <c r="C541" s="338"/>
      <c r="D541" s="338"/>
      <c r="E541" s="338"/>
      <c r="F541" s="338"/>
      <c r="G541" s="338"/>
      <c r="H541" s="338"/>
      <c r="I541" s="338"/>
      <c r="J541" s="338"/>
      <c r="K541" s="338"/>
      <c r="L541" s="338"/>
      <c r="M541" s="338"/>
      <c r="N541" s="338"/>
      <c r="O541" s="338"/>
      <c r="P541" s="338"/>
      <c r="Q541" s="338"/>
      <c r="R541" s="338"/>
      <c r="S541" s="338"/>
      <c r="T541" s="338"/>
      <c r="U541" s="338"/>
      <c r="V541" s="339"/>
      <c r="X541" s="370">
        <f>SUM(Z2:Z534)</f>
        <v>0</v>
      </c>
      <c r="Y541" s="347"/>
      <c r="Z541" s="348"/>
    </row>
    <row r="542" spans="1:26" ht="15.75" thickBot="1" x14ac:dyDescent="0.3">
      <c r="B542" s="358"/>
      <c r="C542" s="359"/>
      <c r="D542" s="359"/>
      <c r="E542" s="359"/>
      <c r="F542" s="359"/>
      <c r="G542" s="359"/>
      <c r="H542" s="359"/>
      <c r="I542" s="359"/>
      <c r="J542" s="359"/>
      <c r="K542" s="359"/>
      <c r="L542" s="359"/>
      <c r="M542" s="359"/>
      <c r="N542" s="359"/>
      <c r="O542" s="359"/>
      <c r="P542" s="359"/>
      <c r="Q542" s="359"/>
      <c r="R542" s="359"/>
      <c r="S542" s="359"/>
      <c r="T542" s="359"/>
      <c r="U542" s="359"/>
      <c r="V542" s="360"/>
      <c r="X542" s="349"/>
      <c r="Y542" s="350"/>
      <c r="Z542" s="351"/>
    </row>
    <row r="543" spans="1:26" ht="15.75" thickBot="1" x14ac:dyDescent="0.3"/>
    <row r="544" spans="1:26" x14ac:dyDescent="0.25">
      <c r="B544" s="337" t="s">
        <v>104</v>
      </c>
      <c r="C544" s="338"/>
      <c r="D544" s="338"/>
      <c r="E544" s="338"/>
      <c r="F544" s="338"/>
      <c r="G544" s="338"/>
      <c r="H544" s="338"/>
      <c r="I544" s="338"/>
      <c r="J544" s="338"/>
      <c r="K544" s="338"/>
      <c r="L544" s="338"/>
      <c r="M544" s="338"/>
      <c r="N544" s="338"/>
      <c r="O544" s="338"/>
      <c r="P544" s="338"/>
      <c r="Q544" s="338"/>
      <c r="R544" s="338"/>
      <c r="S544" s="338"/>
      <c r="T544" s="338"/>
      <c r="U544" s="338"/>
      <c r="V544" s="339"/>
      <c r="X544" s="352">
        <f>SUM(X538-X541)</f>
        <v>0</v>
      </c>
      <c r="Y544" s="353"/>
      <c r="Z544" s="354"/>
    </row>
    <row r="545" spans="1:26" ht="15.75" thickBot="1" x14ac:dyDescent="0.3">
      <c r="B545" s="358"/>
      <c r="C545" s="359"/>
      <c r="D545" s="359"/>
      <c r="E545" s="359"/>
      <c r="F545" s="359"/>
      <c r="G545" s="359"/>
      <c r="H545" s="359"/>
      <c r="I545" s="359"/>
      <c r="J545" s="359"/>
      <c r="K545" s="359"/>
      <c r="L545" s="359"/>
      <c r="M545" s="359"/>
      <c r="N545" s="359"/>
      <c r="O545" s="359"/>
      <c r="P545" s="359"/>
      <c r="Q545" s="359"/>
      <c r="R545" s="359"/>
      <c r="S545" s="359"/>
      <c r="T545" s="359"/>
      <c r="U545" s="359"/>
      <c r="V545" s="360"/>
      <c r="X545" s="355"/>
      <c r="Y545" s="356"/>
      <c r="Z545" s="357"/>
    </row>
    <row r="546" spans="1:26" ht="15.75" thickBot="1" x14ac:dyDescent="0.3"/>
    <row r="547" spans="1:26" ht="15.75" thickBot="1" x14ac:dyDescent="0.3">
      <c r="C547" s="363" t="s">
        <v>101</v>
      </c>
      <c r="D547" s="364"/>
      <c r="E547" s="364"/>
      <c r="F547" s="364"/>
      <c r="G547" s="364"/>
      <c r="H547" s="364"/>
      <c r="I547" s="364"/>
      <c r="J547" s="364"/>
      <c r="K547" s="364"/>
      <c r="L547" s="364"/>
      <c r="M547" s="364"/>
      <c r="N547" s="364"/>
      <c r="O547" s="364"/>
      <c r="P547" s="364"/>
      <c r="Q547" s="364"/>
      <c r="R547" s="364"/>
      <c r="S547" s="364"/>
      <c r="T547" s="364"/>
      <c r="U547" s="364"/>
      <c r="V547" s="365"/>
    </row>
    <row r="548" spans="1:26" ht="15.75" thickBot="1" x14ac:dyDescent="0.3"/>
    <row r="549" spans="1:26" ht="15.75" thickBot="1" x14ac:dyDescent="0.3">
      <c r="A549" s="87"/>
      <c r="C549" s="361" t="s">
        <v>102</v>
      </c>
      <c r="D549" s="340"/>
      <c r="E549" s="340"/>
      <c r="F549" s="340"/>
      <c r="G549" s="340"/>
      <c r="H549" s="340"/>
      <c r="I549" s="340"/>
      <c r="J549" s="340"/>
      <c r="K549" s="340"/>
      <c r="L549" s="340"/>
      <c r="M549" s="340"/>
      <c r="N549" s="340"/>
      <c r="O549" s="340"/>
      <c r="P549" s="340"/>
      <c r="Q549" s="340"/>
      <c r="R549" s="340"/>
      <c r="S549" s="340"/>
      <c r="T549" s="340"/>
      <c r="U549" s="340"/>
      <c r="V549" s="346"/>
    </row>
    <row r="550" spans="1:26" ht="15.75" thickBot="1" x14ac:dyDescent="0.3"/>
    <row r="551" spans="1:26" ht="15.75" thickBot="1" x14ac:dyDescent="0.3">
      <c r="A551" s="88"/>
      <c r="C551" s="361" t="s">
        <v>103</v>
      </c>
      <c r="D551" s="340"/>
      <c r="E551" s="340"/>
      <c r="F551" s="340"/>
      <c r="G551" s="340"/>
      <c r="H551" s="340"/>
      <c r="I551" s="340"/>
      <c r="J551" s="340"/>
      <c r="K551" s="340"/>
      <c r="L551" s="340"/>
      <c r="M551" s="340"/>
      <c r="N551" s="340"/>
      <c r="O551" s="340"/>
      <c r="P551" s="340"/>
      <c r="Q551" s="340"/>
      <c r="R551" s="340"/>
      <c r="S551" s="340"/>
      <c r="T551" s="340"/>
      <c r="U551" s="340"/>
      <c r="V551" s="346"/>
    </row>
    <row r="552" spans="1:26" ht="15.75" thickBot="1" x14ac:dyDescent="0.3"/>
    <row r="553" spans="1:26" ht="24.95" customHeight="1" thickBot="1" x14ac:dyDescent="0.3">
      <c r="B553" s="343" t="s">
        <v>97</v>
      </c>
      <c r="C553" s="344"/>
      <c r="D553" s="344"/>
      <c r="E553" s="344"/>
      <c r="F553" s="344"/>
      <c r="G553" s="344"/>
      <c r="H553" s="344"/>
      <c r="I553" s="344"/>
      <c r="J553" s="344"/>
      <c r="K553" s="344"/>
      <c r="L553" s="344"/>
      <c r="M553" s="344"/>
      <c r="N553" s="344"/>
      <c r="O553" s="344"/>
      <c r="P553" s="344"/>
      <c r="Q553" s="344"/>
      <c r="R553" s="344"/>
      <c r="S553" s="344"/>
      <c r="T553" s="344"/>
      <c r="U553" s="344"/>
      <c r="V553" s="345"/>
      <c r="X553" s="366"/>
      <c r="Y553" s="344"/>
      <c r="Z553" s="345"/>
    </row>
    <row r="554" spans="1:26" ht="15.75" thickBot="1" x14ac:dyDescent="0.3">
      <c r="P554" s="12"/>
      <c r="Y554" s="89"/>
      <c r="Z554" s="89"/>
    </row>
    <row r="555" spans="1:26" ht="24.95" customHeight="1" x14ac:dyDescent="0.25">
      <c r="B555" s="337" t="s">
        <v>105</v>
      </c>
      <c r="C555" s="338"/>
      <c r="D555" s="338"/>
      <c r="E555" s="338"/>
      <c r="F555" s="338"/>
      <c r="G555" s="338"/>
      <c r="H555" s="338"/>
      <c r="I555" s="338"/>
      <c r="J555" s="338"/>
      <c r="K555" s="338"/>
      <c r="L555" s="338"/>
      <c r="M555" s="338"/>
      <c r="N555" s="338"/>
      <c r="O555" s="338"/>
      <c r="P555" s="338"/>
      <c r="Q555" s="338"/>
      <c r="R555" s="338"/>
      <c r="S555" s="338"/>
      <c r="T555" s="338"/>
      <c r="U555" s="338"/>
      <c r="V555" s="339"/>
      <c r="X555" s="352">
        <f>X544+X553</f>
        <v>0</v>
      </c>
      <c r="Y555" s="353"/>
      <c r="Z555" s="354"/>
    </row>
    <row r="556" spans="1:26" ht="24.95" customHeight="1" thickBot="1" x14ac:dyDescent="0.3">
      <c r="B556" s="358"/>
      <c r="C556" s="359"/>
      <c r="D556" s="359"/>
      <c r="E556" s="359"/>
      <c r="F556" s="359"/>
      <c r="G556" s="359"/>
      <c r="H556" s="359"/>
      <c r="I556" s="359"/>
      <c r="J556" s="359"/>
      <c r="K556" s="359"/>
      <c r="L556" s="359"/>
      <c r="M556" s="359"/>
      <c r="N556" s="359"/>
      <c r="O556" s="359"/>
      <c r="P556" s="359"/>
      <c r="Q556" s="359"/>
      <c r="R556" s="359"/>
      <c r="S556" s="359"/>
      <c r="T556" s="359"/>
      <c r="U556" s="359"/>
      <c r="V556" s="360"/>
      <c r="X556" s="355"/>
      <c r="Y556" s="356"/>
      <c r="Z556" s="357"/>
    </row>
  </sheetData>
  <mergeCells count="176">
    <mergeCell ref="C547:V547"/>
    <mergeCell ref="C549:V549"/>
    <mergeCell ref="C551:V551"/>
    <mergeCell ref="B553:V553"/>
    <mergeCell ref="X553:Z553"/>
    <mergeCell ref="B555:V556"/>
    <mergeCell ref="X555:Z556"/>
    <mergeCell ref="C536:Z536"/>
    <mergeCell ref="B538:V539"/>
    <mergeCell ref="X538:Z539"/>
    <mergeCell ref="B541:V542"/>
    <mergeCell ref="X541:Z542"/>
    <mergeCell ref="B544:V545"/>
    <mergeCell ref="X544:Z545"/>
    <mergeCell ref="B517:H517"/>
    <mergeCell ref="I517:O517"/>
    <mergeCell ref="P517:V517"/>
    <mergeCell ref="B526:H526"/>
    <mergeCell ref="I526:O526"/>
    <mergeCell ref="P526:V526"/>
    <mergeCell ref="B499:H499"/>
    <mergeCell ref="I499:O499"/>
    <mergeCell ref="P499:V499"/>
    <mergeCell ref="B508:H508"/>
    <mergeCell ref="I508:O508"/>
    <mergeCell ref="P508:V508"/>
    <mergeCell ref="B479:H479"/>
    <mergeCell ref="I479:O479"/>
    <mergeCell ref="P479:V479"/>
    <mergeCell ref="B488:H488"/>
    <mergeCell ref="I488:O488"/>
    <mergeCell ref="P488:V488"/>
    <mergeCell ref="B461:H461"/>
    <mergeCell ref="I461:O461"/>
    <mergeCell ref="P461:V461"/>
    <mergeCell ref="B470:H470"/>
    <mergeCell ref="I470:O470"/>
    <mergeCell ref="P470:V470"/>
    <mergeCell ref="B440:H440"/>
    <mergeCell ref="I440:O440"/>
    <mergeCell ref="P440:V440"/>
    <mergeCell ref="B449:H449"/>
    <mergeCell ref="I449:O449"/>
    <mergeCell ref="P449:V449"/>
    <mergeCell ref="B422:H422"/>
    <mergeCell ref="I422:O422"/>
    <mergeCell ref="P422:V422"/>
    <mergeCell ref="B431:H431"/>
    <mergeCell ref="I431:O431"/>
    <mergeCell ref="P431:V431"/>
    <mergeCell ref="B403:H403"/>
    <mergeCell ref="I403:O403"/>
    <mergeCell ref="P403:V403"/>
    <mergeCell ref="B412:H412"/>
    <mergeCell ref="I412:O412"/>
    <mergeCell ref="P412:V412"/>
    <mergeCell ref="B385:H385"/>
    <mergeCell ref="I385:O385"/>
    <mergeCell ref="P385:V385"/>
    <mergeCell ref="B394:H394"/>
    <mergeCell ref="I394:O394"/>
    <mergeCell ref="P394:V394"/>
    <mergeCell ref="B365:H365"/>
    <mergeCell ref="I365:O365"/>
    <mergeCell ref="P365:V365"/>
    <mergeCell ref="B374:H374"/>
    <mergeCell ref="I374:O374"/>
    <mergeCell ref="P374:V374"/>
    <mergeCell ref="B347:H347"/>
    <mergeCell ref="I347:O347"/>
    <mergeCell ref="P347:V347"/>
    <mergeCell ref="B356:H356"/>
    <mergeCell ref="I356:O356"/>
    <mergeCell ref="P356:V356"/>
    <mergeCell ref="B327:H327"/>
    <mergeCell ref="I327:O327"/>
    <mergeCell ref="P327:V327"/>
    <mergeCell ref="B336:H336"/>
    <mergeCell ref="I336:O336"/>
    <mergeCell ref="P336:V336"/>
    <mergeCell ref="B309:H309"/>
    <mergeCell ref="I309:O309"/>
    <mergeCell ref="P309:V309"/>
    <mergeCell ref="B318:H318"/>
    <mergeCell ref="I318:O318"/>
    <mergeCell ref="P318:V318"/>
    <mergeCell ref="B289:H289"/>
    <mergeCell ref="I289:O289"/>
    <mergeCell ref="P289:V289"/>
    <mergeCell ref="B298:H298"/>
    <mergeCell ref="I298:O298"/>
    <mergeCell ref="P298:V298"/>
    <mergeCell ref="B271:H271"/>
    <mergeCell ref="I271:O271"/>
    <mergeCell ref="P271:V271"/>
    <mergeCell ref="B280:H280"/>
    <mergeCell ref="I280:O280"/>
    <mergeCell ref="P280:V280"/>
    <mergeCell ref="B251:H251"/>
    <mergeCell ref="I251:O251"/>
    <mergeCell ref="P251:V251"/>
    <mergeCell ref="B260:H260"/>
    <mergeCell ref="I260:O260"/>
    <mergeCell ref="P260:V260"/>
    <mergeCell ref="B233:H233"/>
    <mergeCell ref="I233:O233"/>
    <mergeCell ref="P233:V233"/>
    <mergeCell ref="B242:H242"/>
    <mergeCell ref="I242:O242"/>
    <mergeCell ref="P242:V242"/>
    <mergeCell ref="B213:H213"/>
    <mergeCell ref="I213:O213"/>
    <mergeCell ref="P213:V213"/>
    <mergeCell ref="B222:H222"/>
    <mergeCell ref="I222:O222"/>
    <mergeCell ref="P222:V222"/>
    <mergeCell ref="B195:H195"/>
    <mergeCell ref="I195:O195"/>
    <mergeCell ref="P195:V195"/>
    <mergeCell ref="B204:H204"/>
    <mergeCell ref="I204:O204"/>
    <mergeCell ref="P204:V204"/>
    <mergeCell ref="B175:H175"/>
    <mergeCell ref="I175:O175"/>
    <mergeCell ref="P175:V175"/>
    <mergeCell ref="B184:H184"/>
    <mergeCell ref="I184:O184"/>
    <mergeCell ref="P184:V184"/>
    <mergeCell ref="B157:H157"/>
    <mergeCell ref="I157:O157"/>
    <mergeCell ref="P157:V157"/>
    <mergeCell ref="B166:H166"/>
    <mergeCell ref="I166:O166"/>
    <mergeCell ref="P166:V166"/>
    <mergeCell ref="B138:H138"/>
    <mergeCell ref="I138:O138"/>
    <mergeCell ref="P138:V138"/>
    <mergeCell ref="B147:H147"/>
    <mergeCell ref="I147:O147"/>
    <mergeCell ref="P147:V147"/>
    <mergeCell ref="B118:H118"/>
    <mergeCell ref="I118:O118"/>
    <mergeCell ref="P118:V118"/>
    <mergeCell ref="B128:H128"/>
    <mergeCell ref="I128:O128"/>
    <mergeCell ref="P128:V128"/>
    <mergeCell ref="B90:H90"/>
    <mergeCell ref="I90:O90"/>
    <mergeCell ref="P90:V90"/>
    <mergeCell ref="B100:H100"/>
    <mergeCell ref="I100:O100"/>
    <mergeCell ref="P100:V100"/>
    <mergeCell ref="B61:H61"/>
    <mergeCell ref="I61:O61"/>
    <mergeCell ref="P61:V61"/>
    <mergeCell ref="B80:H80"/>
    <mergeCell ref="I80:O80"/>
    <mergeCell ref="P80:V80"/>
    <mergeCell ref="B51:H51"/>
    <mergeCell ref="I51:O51"/>
    <mergeCell ref="P51:V51"/>
    <mergeCell ref="B21:H21"/>
    <mergeCell ref="I21:O21"/>
    <mergeCell ref="P21:V21"/>
    <mergeCell ref="B31:H31"/>
    <mergeCell ref="I31:O31"/>
    <mergeCell ref="P31:V31"/>
    <mergeCell ref="B1:H1"/>
    <mergeCell ref="I1:O1"/>
    <mergeCell ref="P1:V1"/>
    <mergeCell ref="B11:H11"/>
    <mergeCell ref="I11:O11"/>
    <mergeCell ref="P11:V11"/>
    <mergeCell ref="B41:H41"/>
    <mergeCell ref="I41:O41"/>
    <mergeCell ref="P41:V41"/>
  </mergeCells>
  <conditionalFormatting sqref="W2:W9">
    <cfRule type="cellIs" dxfId="1722" priority="270" operator="equal">
      <formula>6</formula>
    </cfRule>
    <cfRule type="cellIs" dxfId="1721" priority="271" operator="between">
      <formula>1</formula>
      <formula>2</formula>
    </cfRule>
  </conditionalFormatting>
  <conditionalFormatting sqref="P2:V7">
    <cfRule type="cellIs" dxfId="1720" priority="269" operator="equal">
      <formula>1</formula>
    </cfRule>
  </conditionalFormatting>
  <conditionalFormatting sqref="X62:X69">
    <cfRule type="cellIs" dxfId="1719" priority="243" operator="equal">
      <formula>6</formula>
    </cfRule>
    <cfRule type="cellIs" dxfId="1718" priority="244" operator="between">
      <formula>1</formula>
      <formula>2</formula>
    </cfRule>
  </conditionalFormatting>
  <conditionalFormatting sqref="X2:X9">
    <cfRule type="cellIs" dxfId="1717" priority="267" operator="equal">
      <formula>6</formula>
    </cfRule>
    <cfRule type="cellIs" dxfId="1716" priority="268" operator="between">
      <formula>1</formula>
      <formula>2</formula>
    </cfRule>
  </conditionalFormatting>
  <conditionalFormatting sqref="W167:W174">
    <cfRule type="cellIs" dxfId="1715" priority="209" operator="equal">
      <formula>6</formula>
    </cfRule>
    <cfRule type="cellIs" dxfId="1714" priority="210" operator="between">
      <formula>1</formula>
      <formula>2</formula>
    </cfRule>
  </conditionalFormatting>
  <conditionalFormatting sqref="X167:X174">
    <cfRule type="cellIs" dxfId="1713" priority="207" operator="equal">
      <formula>6</formula>
    </cfRule>
    <cfRule type="cellIs" dxfId="1712" priority="208" operator="between">
      <formula>1</formula>
      <formula>2</formula>
    </cfRule>
  </conditionalFormatting>
  <conditionalFormatting sqref="W139:W146">
    <cfRule type="cellIs" dxfId="1711" priority="221" operator="equal">
      <formula>6</formula>
    </cfRule>
    <cfRule type="cellIs" dxfId="1710" priority="222" operator="between">
      <formula>1</formula>
      <formula>2</formula>
    </cfRule>
  </conditionalFormatting>
  <conditionalFormatting sqref="X139:X146">
    <cfRule type="cellIs" dxfId="1709" priority="219" operator="equal">
      <formula>6</formula>
    </cfRule>
    <cfRule type="cellIs" dxfId="1708" priority="220" operator="between">
      <formula>1</formula>
      <formula>2</formula>
    </cfRule>
  </conditionalFormatting>
  <conditionalFormatting sqref="X129:X136">
    <cfRule type="cellIs" dxfId="1707" priority="223" operator="equal">
      <formula>6</formula>
    </cfRule>
    <cfRule type="cellIs" dxfId="1706" priority="224" operator="between">
      <formula>1</formula>
      <formula>2</formula>
    </cfRule>
  </conditionalFormatting>
  <conditionalFormatting sqref="W129:W136">
    <cfRule type="cellIs" dxfId="1705" priority="225" operator="equal">
      <formula>6</formula>
    </cfRule>
    <cfRule type="cellIs" dxfId="1704" priority="226" operator="between">
      <formula>1</formula>
      <formula>2</formula>
    </cfRule>
  </conditionalFormatting>
  <conditionalFormatting sqref="X119:X126">
    <cfRule type="cellIs" dxfId="1703" priority="227" operator="equal">
      <formula>6</formula>
    </cfRule>
    <cfRule type="cellIs" dxfId="1702" priority="228" operator="between">
      <formula>1</formula>
      <formula>2</formula>
    </cfRule>
  </conditionalFormatting>
  <conditionalFormatting sqref="W119:W126">
    <cfRule type="cellIs" dxfId="1701" priority="229" operator="equal">
      <formula>6</formula>
    </cfRule>
    <cfRule type="cellIs" dxfId="1700" priority="230" operator="between">
      <formula>1</formula>
      <formula>2</formula>
    </cfRule>
  </conditionalFormatting>
  <conditionalFormatting sqref="X101:X108">
    <cfRule type="cellIs" dxfId="1699" priority="231" operator="equal">
      <formula>6</formula>
    </cfRule>
    <cfRule type="cellIs" dxfId="1698" priority="232" operator="between">
      <formula>1</formula>
      <formula>2</formula>
    </cfRule>
  </conditionalFormatting>
  <conditionalFormatting sqref="W101:W108">
    <cfRule type="cellIs" dxfId="1697" priority="233" operator="equal">
      <formula>6</formula>
    </cfRule>
    <cfRule type="cellIs" dxfId="1696" priority="234" operator="between">
      <formula>1</formula>
      <formula>2</formula>
    </cfRule>
  </conditionalFormatting>
  <conditionalFormatting sqref="X91:X98">
    <cfRule type="cellIs" dxfId="1695" priority="235" operator="equal">
      <formula>6</formula>
    </cfRule>
    <cfRule type="cellIs" dxfId="1694" priority="236" operator="between">
      <formula>1</formula>
      <formula>2</formula>
    </cfRule>
  </conditionalFormatting>
  <conditionalFormatting sqref="W91:W98">
    <cfRule type="cellIs" dxfId="1693" priority="237" operator="equal">
      <formula>6</formula>
    </cfRule>
    <cfRule type="cellIs" dxfId="1692" priority="238" operator="between">
      <formula>1</formula>
      <formula>2</formula>
    </cfRule>
  </conditionalFormatting>
  <conditionalFormatting sqref="X81:X88">
    <cfRule type="cellIs" dxfId="1691" priority="239" operator="equal">
      <formula>6</formula>
    </cfRule>
    <cfRule type="cellIs" dxfId="1690" priority="240" operator="between">
      <formula>1</formula>
      <formula>2</formula>
    </cfRule>
  </conditionalFormatting>
  <conditionalFormatting sqref="W81:W88">
    <cfRule type="cellIs" dxfId="1689" priority="241" operator="equal">
      <formula>6</formula>
    </cfRule>
    <cfRule type="cellIs" dxfId="1688" priority="242" operator="between">
      <formula>1</formula>
      <formula>2</formula>
    </cfRule>
  </conditionalFormatting>
  <conditionalFormatting sqref="W62:W69">
    <cfRule type="cellIs" dxfId="1687" priority="245" operator="equal">
      <formula>6</formula>
    </cfRule>
    <cfRule type="cellIs" dxfId="1686" priority="246" operator="between">
      <formula>1</formula>
      <formula>2</formula>
    </cfRule>
  </conditionalFormatting>
  <conditionalFormatting sqref="X52:X59">
    <cfRule type="cellIs" dxfId="1685" priority="247" operator="equal">
      <formula>6</formula>
    </cfRule>
    <cfRule type="cellIs" dxfId="1684" priority="248" operator="between">
      <formula>1</formula>
      <formula>2</formula>
    </cfRule>
  </conditionalFormatting>
  <conditionalFormatting sqref="W52:W59">
    <cfRule type="cellIs" dxfId="1683" priority="249" operator="equal">
      <formula>6</formula>
    </cfRule>
    <cfRule type="cellIs" dxfId="1682" priority="250" operator="between">
      <formula>1</formula>
      <formula>2</formula>
    </cfRule>
  </conditionalFormatting>
  <conditionalFormatting sqref="X42:X49">
    <cfRule type="cellIs" dxfId="1681" priority="251" operator="equal">
      <formula>6</formula>
    </cfRule>
    <cfRule type="cellIs" dxfId="1680" priority="252" operator="between">
      <formula>1</formula>
      <formula>2</formula>
    </cfRule>
  </conditionalFormatting>
  <conditionalFormatting sqref="W42:W49">
    <cfRule type="cellIs" dxfId="1679" priority="253" operator="equal">
      <formula>6</formula>
    </cfRule>
    <cfRule type="cellIs" dxfId="1678" priority="254" operator="between">
      <formula>1</formula>
      <formula>2</formula>
    </cfRule>
  </conditionalFormatting>
  <conditionalFormatting sqref="X32:X39">
    <cfRule type="cellIs" dxfId="1677" priority="255" operator="equal">
      <formula>6</formula>
    </cfRule>
    <cfRule type="cellIs" dxfId="1676" priority="256" operator="between">
      <formula>1</formula>
      <formula>2</formula>
    </cfRule>
  </conditionalFormatting>
  <conditionalFormatting sqref="W32:W39">
    <cfRule type="cellIs" dxfId="1675" priority="257" operator="equal">
      <formula>6</formula>
    </cfRule>
    <cfRule type="cellIs" dxfId="1674" priority="258" operator="between">
      <formula>1</formula>
      <formula>2</formula>
    </cfRule>
  </conditionalFormatting>
  <conditionalFormatting sqref="X22:X29">
    <cfRule type="cellIs" dxfId="1673" priority="259" operator="equal">
      <formula>6</formula>
    </cfRule>
    <cfRule type="cellIs" dxfId="1672" priority="260" operator="between">
      <formula>1</formula>
      <formula>2</formula>
    </cfRule>
  </conditionalFormatting>
  <conditionalFormatting sqref="W22:W29">
    <cfRule type="cellIs" dxfId="1671" priority="261" operator="equal">
      <formula>6</formula>
    </cfRule>
    <cfRule type="cellIs" dxfId="1670" priority="262" operator="between">
      <formula>1</formula>
      <formula>2</formula>
    </cfRule>
  </conditionalFormatting>
  <conditionalFormatting sqref="X12:X19">
    <cfRule type="cellIs" dxfId="1669" priority="263" operator="equal">
      <formula>6</formula>
    </cfRule>
    <cfRule type="cellIs" dxfId="1668" priority="264" operator="between">
      <formula>1</formula>
      <formula>2</formula>
    </cfRule>
  </conditionalFormatting>
  <conditionalFormatting sqref="W12:W19">
    <cfRule type="cellIs" dxfId="1667" priority="265" operator="equal">
      <formula>6</formula>
    </cfRule>
    <cfRule type="cellIs" dxfId="1666" priority="266" operator="between">
      <formula>1</formula>
      <formula>2</formula>
    </cfRule>
  </conditionalFormatting>
  <conditionalFormatting sqref="P450:V455">
    <cfRule type="cellIs" dxfId="1665" priority="14" operator="equal">
      <formula>1</formula>
    </cfRule>
  </conditionalFormatting>
  <conditionalFormatting sqref="P413:V418">
    <cfRule type="cellIs" dxfId="1664" priority="18" operator="equal">
      <formula>1</formula>
    </cfRule>
  </conditionalFormatting>
  <conditionalFormatting sqref="P281:V286">
    <cfRule type="cellIs" dxfId="1663" priority="32" operator="equal">
      <formula>1</formula>
    </cfRule>
  </conditionalFormatting>
  <conditionalFormatting sqref="P243:V248">
    <cfRule type="cellIs" dxfId="1662" priority="36" operator="equal">
      <formula>1</formula>
    </cfRule>
  </conditionalFormatting>
  <conditionalFormatting sqref="P205:V210">
    <cfRule type="cellIs" dxfId="1661" priority="40" operator="equal">
      <formula>1</formula>
    </cfRule>
  </conditionalFormatting>
  <conditionalFormatting sqref="P167:V172">
    <cfRule type="cellIs" dxfId="1660" priority="44" operator="equal">
      <formula>1</formula>
    </cfRule>
  </conditionalFormatting>
  <conditionalFormatting sqref="P129:V134">
    <cfRule type="cellIs" dxfId="1659" priority="48" operator="equal">
      <formula>1</formula>
    </cfRule>
  </conditionalFormatting>
  <conditionalFormatting sqref="P81:V86">
    <cfRule type="cellIs" dxfId="1658" priority="52" operator="equal">
      <formula>1</formula>
    </cfRule>
  </conditionalFormatting>
  <conditionalFormatting sqref="P518:V523">
    <cfRule type="cellIs" dxfId="1657" priority="7" operator="equal">
      <formula>1</formula>
    </cfRule>
  </conditionalFormatting>
  <conditionalFormatting sqref="W480:W487">
    <cfRule type="cellIs" dxfId="1656" priority="77" operator="equal">
      <formula>6</formula>
    </cfRule>
    <cfRule type="cellIs" dxfId="1655" priority="78" operator="between">
      <formula>1</formula>
      <formula>2</formula>
    </cfRule>
  </conditionalFormatting>
  <conditionalFormatting sqref="X480:X487">
    <cfRule type="cellIs" dxfId="1654" priority="75" operator="equal">
      <formula>6</formula>
    </cfRule>
    <cfRule type="cellIs" dxfId="1653" priority="76" operator="between">
      <formula>1</formula>
      <formula>2</formula>
    </cfRule>
  </conditionalFormatting>
  <conditionalFormatting sqref="W148:W155">
    <cfRule type="cellIs" dxfId="1652" priority="217" operator="equal">
      <formula>6</formula>
    </cfRule>
    <cfRule type="cellIs" dxfId="1651" priority="218" operator="between">
      <formula>1</formula>
      <formula>2</formula>
    </cfRule>
  </conditionalFormatting>
  <conditionalFormatting sqref="X148:X155">
    <cfRule type="cellIs" dxfId="1650" priority="215" operator="equal">
      <formula>6</formula>
    </cfRule>
    <cfRule type="cellIs" dxfId="1649" priority="216" operator="between">
      <formula>1</formula>
      <formula>2</formula>
    </cfRule>
  </conditionalFormatting>
  <conditionalFormatting sqref="W158:W165">
    <cfRule type="cellIs" dxfId="1648" priority="213" operator="equal">
      <formula>6</formula>
    </cfRule>
    <cfRule type="cellIs" dxfId="1647" priority="214" operator="between">
      <formula>1</formula>
      <formula>2</formula>
    </cfRule>
  </conditionalFormatting>
  <conditionalFormatting sqref="X158:X165">
    <cfRule type="cellIs" dxfId="1646" priority="211" operator="equal">
      <formula>6</formula>
    </cfRule>
    <cfRule type="cellIs" dxfId="1645" priority="212" operator="between">
      <formula>1</formula>
      <formula>2</formula>
    </cfRule>
  </conditionalFormatting>
  <conditionalFormatting sqref="W176:W183">
    <cfRule type="cellIs" dxfId="1644" priority="205" operator="equal">
      <formula>6</formula>
    </cfRule>
    <cfRule type="cellIs" dxfId="1643" priority="206" operator="between">
      <formula>1</formula>
      <formula>2</formula>
    </cfRule>
  </conditionalFormatting>
  <conditionalFormatting sqref="X176:X183">
    <cfRule type="cellIs" dxfId="1642" priority="203" operator="equal">
      <formula>6</formula>
    </cfRule>
    <cfRule type="cellIs" dxfId="1641" priority="204" operator="between">
      <formula>1</formula>
      <formula>2</formula>
    </cfRule>
  </conditionalFormatting>
  <conditionalFormatting sqref="W185:W192">
    <cfRule type="cellIs" dxfId="1640" priority="201" operator="equal">
      <formula>6</formula>
    </cfRule>
    <cfRule type="cellIs" dxfId="1639" priority="202" operator="between">
      <formula>1</formula>
      <formula>2</formula>
    </cfRule>
  </conditionalFormatting>
  <conditionalFormatting sqref="X185:X192">
    <cfRule type="cellIs" dxfId="1638" priority="199" operator="equal">
      <formula>6</formula>
    </cfRule>
    <cfRule type="cellIs" dxfId="1637" priority="200" operator="between">
      <formula>1</formula>
      <formula>2</formula>
    </cfRule>
  </conditionalFormatting>
  <conditionalFormatting sqref="W196:W203">
    <cfRule type="cellIs" dxfId="1636" priority="197" operator="equal">
      <formula>6</formula>
    </cfRule>
    <cfRule type="cellIs" dxfId="1635" priority="198" operator="between">
      <formula>1</formula>
      <formula>2</formula>
    </cfRule>
  </conditionalFormatting>
  <conditionalFormatting sqref="X196:X203">
    <cfRule type="cellIs" dxfId="1634" priority="195" operator="equal">
      <formula>6</formula>
    </cfRule>
    <cfRule type="cellIs" dxfId="1633" priority="196" operator="between">
      <formula>1</formula>
      <formula>2</formula>
    </cfRule>
  </conditionalFormatting>
  <conditionalFormatting sqref="W205:W212">
    <cfRule type="cellIs" dxfId="1632" priority="193" operator="equal">
      <formula>6</formula>
    </cfRule>
    <cfRule type="cellIs" dxfId="1631" priority="194" operator="between">
      <formula>1</formula>
      <formula>2</formula>
    </cfRule>
  </conditionalFormatting>
  <conditionalFormatting sqref="X205:X212">
    <cfRule type="cellIs" dxfId="1630" priority="191" operator="equal">
      <formula>6</formula>
    </cfRule>
    <cfRule type="cellIs" dxfId="1629" priority="192" operator="between">
      <formula>1</formula>
      <formula>2</formula>
    </cfRule>
  </conditionalFormatting>
  <conditionalFormatting sqref="W214:W221">
    <cfRule type="cellIs" dxfId="1628" priority="189" operator="equal">
      <formula>6</formula>
    </cfRule>
    <cfRule type="cellIs" dxfId="1627" priority="190" operator="between">
      <formula>1</formula>
      <formula>2</formula>
    </cfRule>
  </conditionalFormatting>
  <conditionalFormatting sqref="X214:X221">
    <cfRule type="cellIs" dxfId="1626" priority="187" operator="equal">
      <formula>6</formula>
    </cfRule>
    <cfRule type="cellIs" dxfId="1625" priority="188" operator="between">
      <formula>1</formula>
      <formula>2</formula>
    </cfRule>
  </conditionalFormatting>
  <conditionalFormatting sqref="W223:W230">
    <cfRule type="cellIs" dxfId="1624" priority="185" operator="equal">
      <formula>6</formula>
    </cfRule>
    <cfRule type="cellIs" dxfId="1623" priority="186" operator="between">
      <formula>1</formula>
      <formula>2</formula>
    </cfRule>
  </conditionalFormatting>
  <conditionalFormatting sqref="X223:X230">
    <cfRule type="cellIs" dxfId="1622" priority="183" operator="equal">
      <formula>6</formula>
    </cfRule>
    <cfRule type="cellIs" dxfId="1621" priority="184" operator="between">
      <formula>1</formula>
      <formula>2</formula>
    </cfRule>
  </conditionalFormatting>
  <conditionalFormatting sqref="W234:W241">
    <cfRule type="cellIs" dxfId="1620" priority="181" operator="equal">
      <formula>6</formula>
    </cfRule>
    <cfRule type="cellIs" dxfId="1619" priority="182" operator="between">
      <formula>1</formula>
      <formula>2</formula>
    </cfRule>
  </conditionalFormatting>
  <conditionalFormatting sqref="X234:X241">
    <cfRule type="cellIs" dxfId="1618" priority="179" operator="equal">
      <formula>6</formula>
    </cfRule>
    <cfRule type="cellIs" dxfId="1617" priority="180" operator="between">
      <formula>1</formula>
      <formula>2</formula>
    </cfRule>
  </conditionalFormatting>
  <conditionalFormatting sqref="W243:W250">
    <cfRule type="cellIs" dxfId="1616" priority="177" operator="equal">
      <formula>6</formula>
    </cfRule>
    <cfRule type="cellIs" dxfId="1615" priority="178" operator="between">
      <formula>1</formula>
      <formula>2</formula>
    </cfRule>
  </conditionalFormatting>
  <conditionalFormatting sqref="X243:X250">
    <cfRule type="cellIs" dxfId="1614" priority="175" operator="equal">
      <formula>6</formula>
    </cfRule>
    <cfRule type="cellIs" dxfId="1613" priority="176" operator="between">
      <formula>1</formula>
      <formula>2</formula>
    </cfRule>
  </conditionalFormatting>
  <conditionalFormatting sqref="W252:W259">
    <cfRule type="cellIs" dxfId="1612" priority="173" operator="equal">
      <formula>6</formula>
    </cfRule>
    <cfRule type="cellIs" dxfId="1611" priority="174" operator="between">
      <formula>1</formula>
      <formula>2</formula>
    </cfRule>
  </conditionalFormatting>
  <conditionalFormatting sqref="X252:X259">
    <cfRule type="cellIs" dxfId="1610" priority="171" operator="equal">
      <formula>6</formula>
    </cfRule>
    <cfRule type="cellIs" dxfId="1609" priority="172" operator="between">
      <formula>1</formula>
      <formula>2</formula>
    </cfRule>
  </conditionalFormatting>
  <conditionalFormatting sqref="W261:W268">
    <cfRule type="cellIs" dxfId="1608" priority="169" operator="equal">
      <formula>6</formula>
    </cfRule>
    <cfRule type="cellIs" dxfId="1607" priority="170" operator="between">
      <formula>1</formula>
      <formula>2</formula>
    </cfRule>
  </conditionalFormatting>
  <conditionalFormatting sqref="X261:X268">
    <cfRule type="cellIs" dxfId="1606" priority="167" operator="equal">
      <formula>6</formula>
    </cfRule>
    <cfRule type="cellIs" dxfId="1605" priority="168" operator="between">
      <formula>1</formula>
      <formula>2</formula>
    </cfRule>
  </conditionalFormatting>
  <conditionalFormatting sqref="W272:W279">
    <cfRule type="cellIs" dxfId="1604" priority="165" operator="equal">
      <formula>6</formula>
    </cfRule>
    <cfRule type="cellIs" dxfId="1603" priority="166" operator="between">
      <formula>1</formula>
      <formula>2</formula>
    </cfRule>
  </conditionalFormatting>
  <conditionalFormatting sqref="X272:X279">
    <cfRule type="cellIs" dxfId="1602" priority="163" operator="equal">
      <formula>6</formula>
    </cfRule>
    <cfRule type="cellIs" dxfId="1601" priority="164" operator="between">
      <formula>1</formula>
      <formula>2</formula>
    </cfRule>
  </conditionalFormatting>
  <conditionalFormatting sqref="W281:W288">
    <cfRule type="cellIs" dxfId="1600" priority="161" operator="equal">
      <formula>6</formula>
    </cfRule>
    <cfRule type="cellIs" dxfId="1599" priority="162" operator="between">
      <formula>1</formula>
      <formula>2</formula>
    </cfRule>
  </conditionalFormatting>
  <conditionalFormatting sqref="X281:X288">
    <cfRule type="cellIs" dxfId="1598" priority="159" operator="equal">
      <formula>6</formula>
    </cfRule>
    <cfRule type="cellIs" dxfId="1597" priority="160" operator="between">
      <formula>1</formula>
      <formula>2</formula>
    </cfRule>
  </conditionalFormatting>
  <conditionalFormatting sqref="W290:W297">
    <cfRule type="cellIs" dxfId="1596" priority="157" operator="equal">
      <formula>6</formula>
    </cfRule>
    <cfRule type="cellIs" dxfId="1595" priority="158" operator="between">
      <formula>1</formula>
      <formula>2</formula>
    </cfRule>
  </conditionalFormatting>
  <conditionalFormatting sqref="X290:X297">
    <cfRule type="cellIs" dxfId="1594" priority="155" operator="equal">
      <formula>6</formula>
    </cfRule>
    <cfRule type="cellIs" dxfId="1593" priority="156" operator="between">
      <formula>1</formula>
      <formula>2</formula>
    </cfRule>
  </conditionalFormatting>
  <conditionalFormatting sqref="W299:W306">
    <cfRule type="cellIs" dxfId="1592" priority="153" operator="equal">
      <formula>6</formula>
    </cfRule>
    <cfRule type="cellIs" dxfId="1591" priority="154" operator="between">
      <formula>1</formula>
      <formula>2</formula>
    </cfRule>
  </conditionalFormatting>
  <conditionalFormatting sqref="X299:X306">
    <cfRule type="cellIs" dxfId="1590" priority="151" operator="equal">
      <formula>6</formula>
    </cfRule>
    <cfRule type="cellIs" dxfId="1589" priority="152" operator="between">
      <formula>1</formula>
      <formula>2</formula>
    </cfRule>
  </conditionalFormatting>
  <conditionalFormatting sqref="W310:W317">
    <cfRule type="cellIs" dxfId="1588" priority="149" operator="equal">
      <formula>6</formula>
    </cfRule>
    <cfRule type="cellIs" dxfId="1587" priority="150" operator="between">
      <formula>1</formula>
      <formula>2</formula>
    </cfRule>
  </conditionalFormatting>
  <conditionalFormatting sqref="X310:X317">
    <cfRule type="cellIs" dxfId="1586" priority="147" operator="equal">
      <formula>6</formula>
    </cfRule>
    <cfRule type="cellIs" dxfId="1585" priority="148" operator="between">
      <formula>1</formula>
      <formula>2</formula>
    </cfRule>
  </conditionalFormatting>
  <conditionalFormatting sqref="W319:W326">
    <cfRule type="cellIs" dxfId="1584" priority="145" operator="equal">
      <formula>6</formula>
    </cfRule>
    <cfRule type="cellIs" dxfId="1583" priority="146" operator="between">
      <formula>1</formula>
      <formula>2</formula>
    </cfRule>
  </conditionalFormatting>
  <conditionalFormatting sqref="X319:X326">
    <cfRule type="cellIs" dxfId="1582" priority="143" operator="equal">
      <formula>6</formula>
    </cfRule>
    <cfRule type="cellIs" dxfId="1581" priority="144" operator="between">
      <formula>1</formula>
      <formula>2</formula>
    </cfRule>
  </conditionalFormatting>
  <conditionalFormatting sqref="W328:W335">
    <cfRule type="cellIs" dxfId="1580" priority="141" operator="equal">
      <formula>6</formula>
    </cfRule>
    <cfRule type="cellIs" dxfId="1579" priority="142" operator="between">
      <formula>1</formula>
      <formula>2</formula>
    </cfRule>
  </conditionalFormatting>
  <conditionalFormatting sqref="X328:X335">
    <cfRule type="cellIs" dxfId="1578" priority="139" operator="equal">
      <formula>6</formula>
    </cfRule>
    <cfRule type="cellIs" dxfId="1577" priority="140" operator="between">
      <formula>1</formula>
      <formula>2</formula>
    </cfRule>
  </conditionalFormatting>
  <conditionalFormatting sqref="W337:W344">
    <cfRule type="cellIs" dxfId="1576" priority="137" operator="equal">
      <formula>6</formula>
    </cfRule>
    <cfRule type="cellIs" dxfId="1575" priority="138" operator="between">
      <formula>1</formula>
      <formula>2</formula>
    </cfRule>
  </conditionalFormatting>
  <conditionalFormatting sqref="X337:X344">
    <cfRule type="cellIs" dxfId="1574" priority="135" operator="equal">
      <formula>6</formula>
    </cfRule>
    <cfRule type="cellIs" dxfId="1573" priority="136" operator="between">
      <formula>1</formula>
      <formula>2</formula>
    </cfRule>
  </conditionalFormatting>
  <conditionalFormatting sqref="W348:W355">
    <cfRule type="cellIs" dxfId="1572" priority="133" operator="equal">
      <formula>6</formula>
    </cfRule>
    <cfRule type="cellIs" dxfId="1571" priority="134" operator="between">
      <formula>1</formula>
      <formula>2</formula>
    </cfRule>
  </conditionalFormatting>
  <conditionalFormatting sqref="X348:X355">
    <cfRule type="cellIs" dxfId="1570" priority="131" operator="equal">
      <formula>6</formula>
    </cfRule>
    <cfRule type="cellIs" dxfId="1569" priority="132" operator="between">
      <formula>1</formula>
      <formula>2</formula>
    </cfRule>
  </conditionalFormatting>
  <conditionalFormatting sqref="W357:W364">
    <cfRule type="cellIs" dxfId="1568" priority="129" operator="equal">
      <formula>6</formula>
    </cfRule>
    <cfRule type="cellIs" dxfId="1567" priority="130" operator="between">
      <formula>1</formula>
      <formula>2</formula>
    </cfRule>
  </conditionalFormatting>
  <conditionalFormatting sqref="X357:X364">
    <cfRule type="cellIs" dxfId="1566" priority="127" operator="equal">
      <formula>6</formula>
    </cfRule>
    <cfRule type="cellIs" dxfId="1565" priority="128" operator="between">
      <formula>1</formula>
      <formula>2</formula>
    </cfRule>
  </conditionalFormatting>
  <conditionalFormatting sqref="W366:W373">
    <cfRule type="cellIs" dxfId="1564" priority="125" operator="equal">
      <formula>6</formula>
    </cfRule>
    <cfRule type="cellIs" dxfId="1563" priority="126" operator="between">
      <formula>1</formula>
      <formula>2</formula>
    </cfRule>
  </conditionalFormatting>
  <conditionalFormatting sqref="X366:X373">
    <cfRule type="cellIs" dxfId="1562" priority="123" operator="equal">
      <formula>6</formula>
    </cfRule>
    <cfRule type="cellIs" dxfId="1561" priority="124" operator="between">
      <formula>1</formula>
      <formula>2</formula>
    </cfRule>
  </conditionalFormatting>
  <conditionalFormatting sqref="W375:W382">
    <cfRule type="cellIs" dxfId="1560" priority="121" operator="equal">
      <formula>6</formula>
    </cfRule>
    <cfRule type="cellIs" dxfId="1559" priority="122" operator="between">
      <formula>1</formula>
      <formula>2</formula>
    </cfRule>
  </conditionalFormatting>
  <conditionalFormatting sqref="X375:X382">
    <cfRule type="cellIs" dxfId="1558" priority="119" operator="equal">
      <formula>6</formula>
    </cfRule>
    <cfRule type="cellIs" dxfId="1557" priority="120" operator="between">
      <formula>1</formula>
      <formula>2</formula>
    </cfRule>
  </conditionalFormatting>
  <conditionalFormatting sqref="W386:W393">
    <cfRule type="cellIs" dxfId="1556" priority="117" operator="equal">
      <formula>6</formula>
    </cfRule>
    <cfRule type="cellIs" dxfId="1555" priority="118" operator="between">
      <formula>1</formula>
      <formula>2</formula>
    </cfRule>
  </conditionalFormatting>
  <conditionalFormatting sqref="X386:X393">
    <cfRule type="cellIs" dxfId="1554" priority="115" operator="equal">
      <formula>6</formula>
    </cfRule>
    <cfRule type="cellIs" dxfId="1553" priority="116" operator="between">
      <formula>1</formula>
      <formula>2</formula>
    </cfRule>
  </conditionalFormatting>
  <conditionalFormatting sqref="W395:W402">
    <cfRule type="cellIs" dxfId="1552" priority="113" operator="equal">
      <formula>6</formula>
    </cfRule>
    <cfRule type="cellIs" dxfId="1551" priority="114" operator="between">
      <formula>1</formula>
      <formula>2</formula>
    </cfRule>
  </conditionalFormatting>
  <conditionalFormatting sqref="X395:X402">
    <cfRule type="cellIs" dxfId="1550" priority="111" operator="equal">
      <formula>6</formula>
    </cfRule>
    <cfRule type="cellIs" dxfId="1549" priority="112" operator="between">
      <formula>1</formula>
      <formula>2</formula>
    </cfRule>
  </conditionalFormatting>
  <conditionalFormatting sqref="W404:W411">
    <cfRule type="cellIs" dxfId="1548" priority="109" operator="equal">
      <formula>6</formula>
    </cfRule>
    <cfRule type="cellIs" dxfId="1547" priority="110" operator="between">
      <formula>1</formula>
      <formula>2</formula>
    </cfRule>
  </conditionalFormatting>
  <conditionalFormatting sqref="X404:X411">
    <cfRule type="cellIs" dxfId="1546" priority="107" operator="equal">
      <formula>6</formula>
    </cfRule>
    <cfRule type="cellIs" dxfId="1545" priority="108" operator="between">
      <formula>1</formula>
      <formula>2</formula>
    </cfRule>
  </conditionalFormatting>
  <conditionalFormatting sqref="W413:W420">
    <cfRule type="cellIs" dxfId="1544" priority="105" operator="equal">
      <formula>6</formula>
    </cfRule>
    <cfRule type="cellIs" dxfId="1543" priority="106" operator="between">
      <formula>1</formula>
      <formula>2</formula>
    </cfRule>
  </conditionalFormatting>
  <conditionalFormatting sqref="X413:X420">
    <cfRule type="cellIs" dxfId="1542" priority="103" operator="equal">
      <formula>6</formula>
    </cfRule>
    <cfRule type="cellIs" dxfId="1541" priority="104" operator="between">
      <formula>1</formula>
      <formula>2</formula>
    </cfRule>
  </conditionalFormatting>
  <conditionalFormatting sqref="W423:W430">
    <cfRule type="cellIs" dxfId="1540" priority="101" operator="equal">
      <formula>6</formula>
    </cfRule>
    <cfRule type="cellIs" dxfId="1539" priority="102" operator="between">
      <formula>1</formula>
      <formula>2</formula>
    </cfRule>
  </conditionalFormatting>
  <conditionalFormatting sqref="X423:X430">
    <cfRule type="cellIs" dxfId="1538" priority="99" operator="equal">
      <formula>6</formula>
    </cfRule>
    <cfRule type="cellIs" dxfId="1537" priority="100" operator="between">
      <formula>1</formula>
      <formula>2</formula>
    </cfRule>
  </conditionalFormatting>
  <conditionalFormatting sqref="W432:W439">
    <cfRule type="cellIs" dxfId="1536" priority="97" operator="equal">
      <formula>6</formula>
    </cfRule>
    <cfRule type="cellIs" dxfId="1535" priority="98" operator="between">
      <formula>1</formula>
      <formula>2</formula>
    </cfRule>
  </conditionalFormatting>
  <conditionalFormatting sqref="X432:X439">
    <cfRule type="cellIs" dxfId="1534" priority="95" operator="equal">
      <formula>6</formula>
    </cfRule>
    <cfRule type="cellIs" dxfId="1533" priority="96" operator="between">
      <formula>1</formula>
      <formula>2</formula>
    </cfRule>
  </conditionalFormatting>
  <conditionalFormatting sqref="W441:W448">
    <cfRule type="cellIs" dxfId="1532" priority="93" operator="equal">
      <formula>6</formula>
    </cfRule>
    <cfRule type="cellIs" dxfId="1531" priority="94" operator="between">
      <formula>1</formula>
      <formula>2</formula>
    </cfRule>
  </conditionalFormatting>
  <conditionalFormatting sqref="X441:X448">
    <cfRule type="cellIs" dxfId="1530" priority="91" operator="equal">
      <formula>6</formula>
    </cfRule>
    <cfRule type="cellIs" dxfId="1529" priority="92" operator="between">
      <formula>1</formula>
      <formula>2</formula>
    </cfRule>
  </conditionalFormatting>
  <conditionalFormatting sqref="W450:W457">
    <cfRule type="cellIs" dxfId="1528" priority="89" operator="equal">
      <formula>6</formula>
    </cfRule>
    <cfRule type="cellIs" dxfId="1527" priority="90" operator="between">
      <formula>1</formula>
      <formula>2</formula>
    </cfRule>
  </conditionalFormatting>
  <conditionalFormatting sqref="X450:X457">
    <cfRule type="cellIs" dxfId="1526" priority="87" operator="equal">
      <formula>6</formula>
    </cfRule>
    <cfRule type="cellIs" dxfId="1525" priority="88" operator="between">
      <formula>1</formula>
      <formula>2</formula>
    </cfRule>
  </conditionalFormatting>
  <conditionalFormatting sqref="W462:W469">
    <cfRule type="cellIs" dxfId="1524" priority="85" operator="equal">
      <formula>6</formula>
    </cfRule>
    <cfRule type="cellIs" dxfId="1523" priority="86" operator="between">
      <formula>1</formula>
      <formula>2</formula>
    </cfRule>
  </conditionalFormatting>
  <conditionalFormatting sqref="X462:X469">
    <cfRule type="cellIs" dxfId="1522" priority="83" operator="equal">
      <formula>6</formula>
    </cfRule>
    <cfRule type="cellIs" dxfId="1521" priority="84" operator="between">
      <formula>1</formula>
      <formula>2</formula>
    </cfRule>
  </conditionalFormatting>
  <conditionalFormatting sqref="W471:W478">
    <cfRule type="cellIs" dxfId="1520" priority="81" operator="equal">
      <formula>6</formula>
    </cfRule>
    <cfRule type="cellIs" dxfId="1519" priority="82" operator="between">
      <formula>1</formula>
      <formula>2</formula>
    </cfRule>
  </conditionalFormatting>
  <conditionalFormatting sqref="X471:X478">
    <cfRule type="cellIs" dxfId="1518" priority="79" operator="equal">
      <formula>6</formula>
    </cfRule>
    <cfRule type="cellIs" dxfId="1517" priority="80" operator="between">
      <formula>1</formula>
      <formula>2</formula>
    </cfRule>
  </conditionalFormatting>
  <conditionalFormatting sqref="W489:W496">
    <cfRule type="cellIs" dxfId="1516" priority="73" operator="equal">
      <formula>6</formula>
    </cfRule>
    <cfRule type="cellIs" dxfId="1515" priority="74" operator="between">
      <formula>1</formula>
      <formula>2</formula>
    </cfRule>
  </conditionalFormatting>
  <conditionalFormatting sqref="X489:X496">
    <cfRule type="cellIs" dxfId="1514" priority="71" operator="equal">
      <formula>6</formula>
    </cfRule>
    <cfRule type="cellIs" dxfId="1513" priority="72" operator="between">
      <formula>1</formula>
      <formula>2</formula>
    </cfRule>
  </conditionalFormatting>
  <conditionalFormatting sqref="W500:W507">
    <cfRule type="cellIs" dxfId="1512" priority="69" operator="equal">
      <formula>6</formula>
    </cfRule>
    <cfRule type="cellIs" dxfId="1511" priority="70" operator="between">
      <formula>1</formula>
      <formula>2</formula>
    </cfRule>
  </conditionalFormatting>
  <conditionalFormatting sqref="X500:X507">
    <cfRule type="cellIs" dxfId="1510" priority="67" operator="equal">
      <formula>6</formula>
    </cfRule>
    <cfRule type="cellIs" dxfId="1509" priority="68" operator="between">
      <formula>1</formula>
      <formula>2</formula>
    </cfRule>
  </conditionalFormatting>
  <conditionalFormatting sqref="W509:W516">
    <cfRule type="cellIs" dxfId="1508" priority="65" operator="equal">
      <formula>6</formula>
    </cfRule>
    <cfRule type="cellIs" dxfId="1507" priority="66" operator="between">
      <formula>1</formula>
      <formula>2</formula>
    </cfRule>
  </conditionalFormatting>
  <conditionalFormatting sqref="X509:X516">
    <cfRule type="cellIs" dxfId="1506" priority="63" operator="equal">
      <formula>6</formula>
    </cfRule>
    <cfRule type="cellIs" dxfId="1505" priority="64" operator="between">
      <formula>1</formula>
      <formula>2</formula>
    </cfRule>
  </conditionalFormatting>
  <conditionalFormatting sqref="W518:W525 W535">
    <cfRule type="cellIs" dxfId="1504" priority="61" operator="equal">
      <formula>6</formula>
    </cfRule>
    <cfRule type="cellIs" dxfId="1503" priority="62" operator="between">
      <formula>1</formula>
      <formula>2</formula>
    </cfRule>
  </conditionalFormatting>
  <conditionalFormatting sqref="X518:X525 X535">
    <cfRule type="cellIs" dxfId="1502" priority="59" operator="equal">
      <formula>6</formula>
    </cfRule>
    <cfRule type="cellIs" dxfId="1501" priority="60" operator="between">
      <formula>1</formula>
      <formula>2</formula>
    </cfRule>
  </conditionalFormatting>
  <conditionalFormatting sqref="P12:V17">
    <cfRule type="cellIs" dxfId="1500" priority="58" operator="equal">
      <formula>1</formula>
    </cfRule>
  </conditionalFormatting>
  <conditionalFormatting sqref="P22:V27">
    <cfRule type="cellIs" dxfId="1499" priority="57" operator="equal">
      <formula>1</formula>
    </cfRule>
  </conditionalFormatting>
  <conditionalFormatting sqref="P32:V37">
    <cfRule type="cellIs" dxfId="1498" priority="56" operator="equal">
      <formula>1</formula>
    </cfRule>
  </conditionalFormatting>
  <conditionalFormatting sqref="P42:V47">
    <cfRule type="cellIs" dxfId="1497" priority="55" operator="equal">
      <formula>1</formula>
    </cfRule>
  </conditionalFormatting>
  <conditionalFormatting sqref="P52:V57">
    <cfRule type="cellIs" dxfId="1496" priority="54" operator="equal">
      <formula>1</formula>
    </cfRule>
  </conditionalFormatting>
  <conditionalFormatting sqref="P62:V67">
    <cfRule type="cellIs" dxfId="1495" priority="53" operator="equal">
      <formula>1</formula>
    </cfRule>
  </conditionalFormatting>
  <conditionalFormatting sqref="P91:V96">
    <cfRule type="cellIs" dxfId="1494" priority="51" operator="equal">
      <formula>1</formula>
    </cfRule>
  </conditionalFormatting>
  <conditionalFormatting sqref="P101:V106">
    <cfRule type="cellIs" dxfId="1493" priority="50" operator="equal">
      <formula>1</formula>
    </cfRule>
  </conditionalFormatting>
  <conditionalFormatting sqref="P119:V124">
    <cfRule type="cellIs" dxfId="1492" priority="49" operator="equal">
      <formula>1</formula>
    </cfRule>
  </conditionalFormatting>
  <conditionalFormatting sqref="P139:V144">
    <cfRule type="cellIs" dxfId="1491" priority="47" operator="equal">
      <formula>1</formula>
    </cfRule>
  </conditionalFormatting>
  <conditionalFormatting sqref="P148:V153">
    <cfRule type="cellIs" dxfId="1490" priority="46" operator="equal">
      <formula>1</formula>
    </cfRule>
  </conditionalFormatting>
  <conditionalFormatting sqref="P158:V163">
    <cfRule type="cellIs" dxfId="1489" priority="45" operator="equal">
      <formula>1</formula>
    </cfRule>
  </conditionalFormatting>
  <conditionalFormatting sqref="P176:V181">
    <cfRule type="cellIs" dxfId="1488" priority="43" operator="equal">
      <formula>1</formula>
    </cfRule>
  </conditionalFormatting>
  <conditionalFormatting sqref="P185:V190">
    <cfRule type="cellIs" dxfId="1487" priority="42" operator="equal">
      <formula>1</formula>
    </cfRule>
  </conditionalFormatting>
  <conditionalFormatting sqref="P196:V201">
    <cfRule type="cellIs" dxfId="1486" priority="41" operator="equal">
      <formula>1</formula>
    </cfRule>
  </conditionalFormatting>
  <conditionalFormatting sqref="P214:V219">
    <cfRule type="cellIs" dxfId="1485" priority="39" operator="equal">
      <formula>1</formula>
    </cfRule>
  </conditionalFormatting>
  <conditionalFormatting sqref="P223:V228">
    <cfRule type="cellIs" dxfId="1484" priority="38" operator="equal">
      <formula>1</formula>
    </cfRule>
  </conditionalFormatting>
  <conditionalFormatting sqref="P234:V239">
    <cfRule type="cellIs" dxfId="1483" priority="37" operator="equal">
      <formula>1</formula>
    </cfRule>
  </conditionalFormatting>
  <conditionalFormatting sqref="P252:V257">
    <cfRule type="cellIs" dxfId="1482" priority="35" operator="equal">
      <formula>1</formula>
    </cfRule>
  </conditionalFormatting>
  <conditionalFormatting sqref="P261:V266">
    <cfRule type="cellIs" dxfId="1481" priority="34" operator="equal">
      <formula>1</formula>
    </cfRule>
  </conditionalFormatting>
  <conditionalFormatting sqref="P272:V277">
    <cfRule type="cellIs" dxfId="1480" priority="33" operator="equal">
      <formula>1</formula>
    </cfRule>
  </conditionalFormatting>
  <conditionalFormatting sqref="P290:V295">
    <cfRule type="cellIs" dxfId="1479" priority="31" operator="equal">
      <formula>1</formula>
    </cfRule>
  </conditionalFormatting>
  <conditionalFormatting sqref="P299:V304">
    <cfRule type="cellIs" dxfId="1478" priority="30" operator="equal">
      <formula>1</formula>
    </cfRule>
  </conditionalFormatting>
  <conditionalFormatting sqref="P310:V315">
    <cfRule type="cellIs" dxfId="1477" priority="29" operator="equal">
      <formula>1</formula>
    </cfRule>
  </conditionalFormatting>
  <conditionalFormatting sqref="P319:V324">
    <cfRule type="cellIs" dxfId="1476" priority="28" operator="equal">
      <formula>1</formula>
    </cfRule>
  </conditionalFormatting>
  <conditionalFormatting sqref="P328:V333">
    <cfRule type="cellIs" dxfId="1475" priority="27" operator="equal">
      <formula>1</formula>
    </cfRule>
  </conditionalFormatting>
  <conditionalFormatting sqref="P337:V342">
    <cfRule type="cellIs" dxfId="1474" priority="26" operator="equal">
      <formula>1</formula>
    </cfRule>
  </conditionalFormatting>
  <conditionalFormatting sqref="P348:V353">
    <cfRule type="cellIs" dxfId="1473" priority="25" operator="equal">
      <formula>1</formula>
    </cfRule>
  </conditionalFormatting>
  <conditionalFormatting sqref="P357:V362">
    <cfRule type="cellIs" dxfId="1472" priority="24" operator="equal">
      <formula>1</formula>
    </cfRule>
  </conditionalFormatting>
  <conditionalFormatting sqref="P366:V371">
    <cfRule type="cellIs" dxfId="1471" priority="23" operator="equal">
      <formula>1</formula>
    </cfRule>
  </conditionalFormatting>
  <conditionalFormatting sqref="P375:V380">
    <cfRule type="cellIs" dxfId="1470" priority="22" operator="equal">
      <formula>1</formula>
    </cfRule>
  </conditionalFormatting>
  <conditionalFormatting sqref="P386:V391">
    <cfRule type="cellIs" dxfId="1469" priority="21" operator="equal">
      <formula>1</formula>
    </cfRule>
  </conditionalFormatting>
  <conditionalFormatting sqref="P395:V400">
    <cfRule type="cellIs" dxfId="1468" priority="20" operator="equal">
      <formula>1</formula>
    </cfRule>
  </conditionalFormatting>
  <conditionalFormatting sqref="P404:V409">
    <cfRule type="cellIs" dxfId="1467" priority="19" operator="equal">
      <formula>1</formula>
    </cfRule>
  </conditionalFormatting>
  <conditionalFormatting sqref="P423:V428">
    <cfRule type="cellIs" dxfId="1466" priority="17" operator="equal">
      <formula>1</formula>
    </cfRule>
  </conditionalFormatting>
  <conditionalFormatting sqref="P432:V437">
    <cfRule type="cellIs" dxfId="1465" priority="16" operator="equal">
      <formula>1</formula>
    </cfRule>
  </conditionalFormatting>
  <conditionalFormatting sqref="P441:V446">
    <cfRule type="cellIs" dxfId="1464" priority="15" operator="equal">
      <formula>1</formula>
    </cfRule>
  </conditionalFormatting>
  <conditionalFormatting sqref="P462:V467">
    <cfRule type="cellIs" dxfId="1463" priority="13" operator="equal">
      <formula>1</formula>
    </cfRule>
  </conditionalFormatting>
  <conditionalFormatting sqref="P471:V476">
    <cfRule type="cellIs" dxfId="1462" priority="12" operator="equal">
      <formula>1</formula>
    </cfRule>
  </conditionalFormatting>
  <conditionalFormatting sqref="P480:V485">
    <cfRule type="cellIs" dxfId="1461" priority="11" operator="equal">
      <formula>1</formula>
    </cfRule>
  </conditionalFormatting>
  <conditionalFormatting sqref="P489:V494">
    <cfRule type="cellIs" dxfId="1460" priority="10" operator="equal">
      <formula>1</formula>
    </cfRule>
  </conditionalFormatting>
  <conditionalFormatting sqref="P500:V505">
    <cfRule type="cellIs" dxfId="1459" priority="9" operator="equal">
      <formula>1</formula>
    </cfRule>
  </conditionalFormatting>
  <conditionalFormatting sqref="P509:V514">
    <cfRule type="cellIs" dxfId="1458" priority="8" operator="equal">
      <formula>1</formula>
    </cfRule>
  </conditionalFormatting>
  <conditionalFormatting sqref="P527:V532">
    <cfRule type="cellIs" dxfId="1457" priority="2" operator="equal">
      <formula>1</formula>
    </cfRule>
  </conditionalFormatting>
  <conditionalFormatting sqref="W527:W534">
    <cfRule type="cellIs" dxfId="1456" priority="5" operator="equal">
      <formula>6</formula>
    </cfRule>
    <cfRule type="cellIs" dxfId="1455" priority="6" operator="between">
      <formula>1</formula>
      <formula>2</formula>
    </cfRule>
  </conditionalFormatting>
  <conditionalFormatting sqref="X527:X534">
    <cfRule type="cellIs" dxfId="1454" priority="3" operator="equal">
      <formula>6</formula>
    </cfRule>
    <cfRule type="cellIs" dxfId="1453" priority="4" operator="between">
      <formula>1</formula>
      <formula>2</formula>
    </cfRule>
  </conditionalFormatting>
  <conditionalFormatting sqref="Z1:Z1048576">
    <cfRule type="cellIs" dxfId="1452" priority="1" operator="equal">
      <formula>48.8</formula>
    </cfRule>
  </conditionalFormatting>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D38A0-029B-4750-AD8A-8CA320433B26}">
  <dimension ref="A1:FP112"/>
  <sheetViews>
    <sheetView topLeftCell="A31" workbookViewId="0">
      <selection activeCell="B10" sqref="B10"/>
    </sheetView>
  </sheetViews>
  <sheetFormatPr baseColWidth="10" defaultRowHeight="15" x14ac:dyDescent="0.25"/>
  <cols>
    <col min="1" max="1" width="10.140625" customWidth="1"/>
    <col min="2" max="14" width="2.7109375" customWidth="1"/>
    <col min="15" max="15" width="6.7109375" customWidth="1"/>
    <col min="16" max="16" width="10.140625" customWidth="1"/>
    <col min="17" max="29" width="2.7109375" customWidth="1"/>
    <col min="30" max="30" width="10.140625" customWidth="1"/>
    <col min="31" max="43" width="2.7109375" customWidth="1"/>
    <col min="44" max="44" width="10.140625" customWidth="1"/>
    <col min="45" max="57" width="2.7109375" customWidth="1"/>
    <col min="58" max="58" width="10.140625" bestFit="1" customWidth="1"/>
    <col min="59" max="71" width="2.7109375" customWidth="1"/>
    <col min="72" max="72" width="10.140625" bestFit="1" customWidth="1"/>
    <col min="73" max="84" width="2.7109375" customWidth="1"/>
    <col min="85" max="86" width="3.7109375" customWidth="1"/>
    <col min="87" max="87" width="10.140625" bestFit="1" customWidth="1"/>
    <col min="88" max="100" width="2.7109375" customWidth="1"/>
    <col min="101" max="101" width="10.140625" bestFit="1" customWidth="1"/>
    <col min="102" max="113" width="2.7109375" customWidth="1"/>
    <col min="114" max="115" width="3.7109375" customWidth="1"/>
    <col min="116" max="116" width="10.140625" bestFit="1" customWidth="1"/>
    <col min="117" max="129" width="2.7109375" customWidth="1"/>
    <col min="130" max="130" width="10.140625" bestFit="1" customWidth="1"/>
    <col min="131" max="142" width="2.7109375" customWidth="1"/>
    <col min="143" max="144" width="3.7109375" customWidth="1"/>
    <col min="145" max="145" width="10.140625" bestFit="1" customWidth="1"/>
    <col min="146" max="158" width="2.7109375" customWidth="1"/>
    <col min="159" max="159" width="10.140625" bestFit="1" customWidth="1"/>
    <col min="160" max="171" width="2.7109375" customWidth="1"/>
    <col min="172" max="172" width="3.7109375" customWidth="1"/>
  </cols>
  <sheetData>
    <row r="1" spans="1:172" ht="15.75" thickBot="1" x14ac:dyDescent="0.3">
      <c r="A1" s="113"/>
      <c r="B1" s="375" t="s">
        <v>34</v>
      </c>
      <c r="C1" s="376"/>
      <c r="D1" s="376"/>
      <c r="E1" s="376"/>
      <c r="F1" s="376"/>
      <c r="G1" s="376"/>
      <c r="H1" s="376"/>
      <c r="I1" s="376"/>
      <c r="J1" s="376"/>
      <c r="K1" s="376"/>
      <c r="L1" s="376"/>
      <c r="M1" s="376"/>
      <c r="N1" s="377"/>
      <c r="P1" s="371" t="s">
        <v>34</v>
      </c>
      <c r="Q1" s="372"/>
      <c r="R1" s="372"/>
      <c r="S1" s="372"/>
      <c r="T1" s="372"/>
      <c r="U1" s="372"/>
      <c r="V1" s="372"/>
      <c r="W1" s="372"/>
      <c r="X1" s="372"/>
      <c r="Y1" s="372"/>
      <c r="Z1" s="372"/>
      <c r="AA1" s="372"/>
      <c r="AB1" s="372"/>
      <c r="AC1" s="373"/>
      <c r="AD1" s="371" t="s">
        <v>34</v>
      </c>
      <c r="AE1" s="372"/>
      <c r="AF1" s="372"/>
      <c r="AG1" s="372"/>
      <c r="AH1" s="372"/>
      <c r="AI1" s="372"/>
      <c r="AJ1" s="372"/>
      <c r="AK1" s="372"/>
      <c r="AL1" s="372"/>
      <c r="AM1" s="372"/>
      <c r="AN1" s="372"/>
      <c r="AO1" s="372"/>
      <c r="AP1" s="372"/>
      <c r="AQ1" s="372"/>
      <c r="AR1" s="371" t="s">
        <v>34</v>
      </c>
      <c r="AS1" s="372"/>
      <c r="AT1" s="372"/>
      <c r="AU1" s="372"/>
      <c r="AV1" s="372"/>
      <c r="AW1" s="372"/>
      <c r="AX1" s="372"/>
      <c r="AY1" s="372"/>
      <c r="AZ1" s="372"/>
      <c r="BA1" s="372"/>
      <c r="BB1" s="372"/>
      <c r="BC1" s="372"/>
      <c r="BD1" s="372"/>
      <c r="BE1" s="373"/>
      <c r="BF1" s="371" t="s">
        <v>34</v>
      </c>
      <c r="BG1" s="372"/>
      <c r="BH1" s="372"/>
      <c r="BI1" s="372"/>
      <c r="BJ1" s="372"/>
      <c r="BK1" s="372"/>
      <c r="BL1" s="372"/>
      <c r="BM1" s="372"/>
      <c r="BN1" s="372"/>
      <c r="BO1" s="372"/>
      <c r="BP1" s="372"/>
      <c r="BQ1" s="372"/>
      <c r="BR1" s="372"/>
      <c r="BS1" s="373"/>
      <c r="BT1" s="371" t="s">
        <v>34</v>
      </c>
      <c r="BU1" s="372"/>
      <c r="BV1" s="372"/>
      <c r="BW1" s="372"/>
      <c r="BX1" s="372"/>
      <c r="BY1" s="372"/>
      <c r="BZ1" s="372"/>
      <c r="CA1" s="372"/>
      <c r="CB1" s="372"/>
      <c r="CC1" s="372"/>
      <c r="CD1" s="372"/>
      <c r="CE1" s="372"/>
      <c r="CF1" s="372"/>
      <c r="CG1" s="373"/>
      <c r="CI1" s="371" t="s">
        <v>34</v>
      </c>
      <c r="CJ1" s="372"/>
      <c r="CK1" s="372"/>
      <c r="CL1" s="372"/>
      <c r="CM1" s="372"/>
      <c r="CN1" s="372"/>
      <c r="CO1" s="372"/>
      <c r="CP1" s="372"/>
      <c r="CQ1" s="372"/>
      <c r="CR1" s="372"/>
      <c r="CS1" s="372"/>
      <c r="CT1" s="372"/>
      <c r="CU1" s="372"/>
      <c r="CV1" s="373"/>
      <c r="CW1" s="374" t="s">
        <v>34</v>
      </c>
      <c r="CX1" s="374"/>
      <c r="CY1" s="374"/>
      <c r="CZ1" s="374"/>
      <c r="DA1" s="374"/>
      <c r="DB1" s="374"/>
      <c r="DC1" s="374"/>
      <c r="DD1" s="374"/>
      <c r="DE1" s="374"/>
      <c r="DF1" s="374"/>
      <c r="DG1" s="374"/>
      <c r="DH1" s="374"/>
      <c r="DI1" s="374"/>
      <c r="DJ1" s="374"/>
      <c r="DL1" s="371" t="s">
        <v>34</v>
      </c>
      <c r="DM1" s="372"/>
      <c r="DN1" s="372"/>
      <c r="DO1" s="372"/>
      <c r="DP1" s="372"/>
      <c r="DQ1" s="372"/>
      <c r="DR1" s="372"/>
      <c r="DS1" s="372"/>
      <c r="DT1" s="372"/>
      <c r="DU1" s="372"/>
      <c r="DV1" s="372"/>
      <c r="DW1" s="372"/>
      <c r="DX1" s="372"/>
      <c r="DY1" s="373"/>
      <c r="DZ1" s="371" t="s">
        <v>34</v>
      </c>
      <c r="EA1" s="372"/>
      <c r="EB1" s="372"/>
      <c r="EC1" s="372"/>
      <c r="ED1" s="372"/>
      <c r="EE1" s="372"/>
      <c r="EF1" s="372"/>
      <c r="EG1" s="372"/>
      <c r="EH1" s="372"/>
      <c r="EI1" s="372"/>
      <c r="EJ1" s="372"/>
      <c r="EK1" s="372"/>
      <c r="EL1" s="372"/>
      <c r="EM1" s="373"/>
      <c r="EO1" s="371" t="s">
        <v>34</v>
      </c>
      <c r="EP1" s="372"/>
      <c r="EQ1" s="372"/>
      <c r="ER1" s="372"/>
      <c r="ES1" s="372"/>
      <c r="ET1" s="372"/>
      <c r="EU1" s="372"/>
      <c r="EV1" s="372"/>
      <c r="EW1" s="372"/>
      <c r="EX1" s="372"/>
      <c r="EY1" s="372"/>
      <c r="EZ1" s="372"/>
      <c r="FA1" s="372"/>
      <c r="FB1" s="373"/>
      <c r="FC1" s="374" t="s">
        <v>34</v>
      </c>
      <c r="FD1" s="374"/>
      <c r="FE1" s="374"/>
      <c r="FF1" s="374"/>
      <c r="FG1" s="374"/>
      <c r="FH1" s="374"/>
      <c r="FI1" s="374"/>
      <c r="FJ1" s="374"/>
      <c r="FK1" s="374"/>
      <c r="FL1" s="374"/>
      <c r="FM1" s="374"/>
      <c r="FN1" s="374"/>
      <c r="FO1" s="374"/>
      <c r="FP1" s="374"/>
    </row>
    <row r="2" spans="1:172" ht="15.75" thickBot="1" x14ac:dyDescent="0.3">
      <c r="A2" s="112"/>
      <c r="B2" s="359">
        <v>2021</v>
      </c>
      <c r="C2" s="359"/>
      <c r="D2" s="359"/>
      <c r="E2" s="359"/>
      <c r="F2" s="359"/>
      <c r="G2" s="359"/>
      <c r="H2" s="359"/>
      <c r="I2" s="359"/>
      <c r="J2" s="359"/>
      <c r="K2" s="359"/>
      <c r="L2" s="359"/>
      <c r="M2" s="359"/>
      <c r="N2" s="359"/>
      <c r="P2" s="378">
        <v>2022</v>
      </c>
      <c r="Q2" s="378"/>
      <c r="R2" s="378"/>
      <c r="S2" s="378"/>
      <c r="T2" s="378"/>
      <c r="U2" s="378"/>
      <c r="V2" s="378"/>
      <c r="W2" s="378"/>
      <c r="X2" s="378"/>
      <c r="Y2" s="378"/>
      <c r="Z2" s="378"/>
      <c r="AA2" s="378"/>
      <c r="AB2" s="378"/>
      <c r="AC2" s="378"/>
      <c r="AD2" s="113"/>
      <c r="AE2" s="378">
        <v>2023</v>
      </c>
      <c r="AF2" s="378"/>
      <c r="AG2" s="378"/>
      <c r="AH2" s="378"/>
      <c r="AI2" s="378"/>
      <c r="AJ2" s="378"/>
      <c r="AK2" s="378"/>
      <c r="AL2" s="378"/>
      <c r="AM2" s="378"/>
      <c r="AN2" s="378"/>
      <c r="AO2" s="378"/>
      <c r="AP2" s="378"/>
      <c r="AQ2" s="378"/>
      <c r="AR2" s="378">
        <v>2024</v>
      </c>
      <c r="AS2" s="378"/>
      <c r="AT2" s="378"/>
      <c r="AU2" s="378"/>
      <c r="AV2" s="378"/>
      <c r="AW2" s="378"/>
      <c r="AX2" s="378"/>
      <c r="AY2" s="378"/>
      <c r="AZ2" s="378"/>
      <c r="BA2" s="378"/>
      <c r="BB2" s="378"/>
      <c r="BC2" s="378"/>
      <c r="BD2" s="378"/>
      <c r="BE2" s="378"/>
      <c r="BF2" s="378">
        <v>2025</v>
      </c>
      <c r="BG2" s="378"/>
      <c r="BH2" s="378"/>
      <c r="BI2" s="378"/>
      <c r="BJ2" s="378"/>
      <c r="BK2" s="378"/>
      <c r="BL2" s="378"/>
      <c r="BM2" s="378"/>
      <c r="BN2" s="378"/>
      <c r="BO2" s="378"/>
      <c r="BP2" s="378"/>
      <c r="BQ2" s="378"/>
      <c r="BR2" s="378"/>
      <c r="BS2" s="378"/>
      <c r="BT2" s="378">
        <v>2026</v>
      </c>
      <c r="BU2" s="378"/>
      <c r="BV2" s="378"/>
      <c r="BW2" s="378"/>
      <c r="BX2" s="378"/>
      <c r="BY2" s="378"/>
      <c r="BZ2" s="378"/>
      <c r="CA2" s="378"/>
      <c r="CB2" s="378"/>
      <c r="CC2" s="378"/>
      <c r="CD2" s="378"/>
      <c r="CE2" s="378"/>
      <c r="CF2" s="378"/>
      <c r="CG2" s="378"/>
      <c r="CI2" s="378">
        <v>2027</v>
      </c>
      <c r="CJ2" s="378"/>
      <c r="CK2" s="378"/>
      <c r="CL2" s="378"/>
      <c r="CM2" s="378"/>
      <c r="CN2" s="378"/>
      <c r="CO2" s="378"/>
      <c r="CP2" s="378"/>
      <c r="CQ2" s="378"/>
      <c r="CR2" s="378"/>
      <c r="CS2" s="378"/>
      <c r="CT2" s="378"/>
      <c r="CU2" s="378"/>
      <c r="CV2" s="378"/>
      <c r="CW2" s="378">
        <v>2028</v>
      </c>
      <c r="CX2" s="378"/>
      <c r="CY2" s="378"/>
      <c r="CZ2" s="378"/>
      <c r="DA2" s="378"/>
      <c r="DB2" s="378"/>
      <c r="DC2" s="378"/>
      <c r="DD2" s="378"/>
      <c r="DE2" s="378"/>
      <c r="DF2" s="378"/>
      <c r="DG2" s="378"/>
      <c r="DH2" s="378"/>
      <c r="DI2" s="378"/>
      <c r="DJ2" s="378"/>
      <c r="DL2" s="378">
        <v>2029</v>
      </c>
      <c r="DM2" s="378"/>
      <c r="DN2" s="378"/>
      <c r="DO2" s="378"/>
      <c r="DP2" s="378"/>
      <c r="DQ2" s="378"/>
      <c r="DR2" s="378"/>
      <c r="DS2" s="378"/>
      <c r="DT2" s="378"/>
      <c r="DU2" s="378"/>
      <c r="DV2" s="378"/>
      <c r="DW2" s="378"/>
      <c r="DX2" s="378"/>
      <c r="DY2" s="378"/>
      <c r="DZ2" s="378">
        <v>2030</v>
      </c>
      <c r="EA2" s="378"/>
      <c r="EB2" s="378"/>
      <c r="EC2" s="378"/>
      <c r="ED2" s="378"/>
      <c r="EE2" s="378"/>
      <c r="EF2" s="378"/>
      <c r="EG2" s="378"/>
      <c r="EH2" s="378"/>
      <c r="EI2" s="378"/>
      <c r="EJ2" s="378"/>
      <c r="EK2" s="378"/>
      <c r="EL2" s="378"/>
      <c r="EM2" s="378"/>
      <c r="EO2" s="378">
        <v>2031</v>
      </c>
      <c r="EP2" s="378"/>
      <c r="EQ2" s="378"/>
      <c r="ER2" s="378"/>
      <c r="ES2" s="378"/>
      <c r="ET2" s="378"/>
      <c r="EU2" s="378"/>
      <c r="EV2" s="378"/>
      <c r="EW2" s="378"/>
      <c r="EX2" s="378"/>
      <c r="EY2" s="378"/>
      <c r="EZ2" s="378"/>
      <c r="FA2" s="378"/>
      <c r="FB2" s="378"/>
      <c r="FC2" s="378">
        <v>2032</v>
      </c>
      <c r="FD2" s="378"/>
      <c r="FE2" s="378"/>
      <c r="FF2" s="378"/>
      <c r="FG2" s="378"/>
      <c r="FH2" s="378"/>
      <c r="FI2" s="378"/>
      <c r="FJ2" s="378"/>
      <c r="FK2" s="378"/>
      <c r="FL2" s="378"/>
      <c r="FM2" s="378"/>
      <c r="FN2" s="378"/>
      <c r="FO2" s="378"/>
      <c r="FP2" s="378"/>
    </row>
    <row r="3" spans="1:172" ht="15.75" customHeight="1" thickBot="1" x14ac:dyDescent="0.3">
      <c r="A3" s="15" t="s">
        <v>8</v>
      </c>
      <c r="B3" s="337" t="s">
        <v>20</v>
      </c>
      <c r="C3" s="338"/>
      <c r="D3" s="338"/>
      <c r="E3" s="338"/>
      <c r="F3" s="338"/>
      <c r="G3" s="338"/>
      <c r="H3" s="339"/>
      <c r="I3" s="337" t="s">
        <v>21</v>
      </c>
      <c r="J3" s="338"/>
      <c r="K3" s="338"/>
      <c r="L3" s="338"/>
      <c r="M3" s="338"/>
      <c r="N3" s="339"/>
      <c r="O3" s="379" t="s">
        <v>91</v>
      </c>
      <c r="P3" s="28" t="s">
        <v>8</v>
      </c>
      <c r="Q3" s="361" t="s">
        <v>20</v>
      </c>
      <c r="R3" s="340"/>
      <c r="S3" s="340"/>
      <c r="T3" s="340"/>
      <c r="U3" s="340"/>
      <c r="V3" s="340"/>
      <c r="W3" s="346"/>
      <c r="X3" s="361" t="s">
        <v>21</v>
      </c>
      <c r="Y3" s="340"/>
      <c r="Z3" s="340"/>
      <c r="AA3" s="340"/>
      <c r="AB3" s="340"/>
      <c r="AC3" s="346"/>
      <c r="AD3" s="15" t="s">
        <v>8</v>
      </c>
      <c r="AE3" s="337" t="s">
        <v>20</v>
      </c>
      <c r="AF3" s="338"/>
      <c r="AG3" s="338"/>
      <c r="AH3" s="338"/>
      <c r="AI3" s="338"/>
      <c r="AJ3" s="338"/>
      <c r="AK3" s="339"/>
      <c r="AL3" s="337" t="s">
        <v>21</v>
      </c>
      <c r="AM3" s="338"/>
      <c r="AN3" s="338"/>
      <c r="AO3" s="338"/>
      <c r="AP3" s="338"/>
      <c r="AQ3" s="339"/>
      <c r="AR3" s="28" t="s">
        <v>8</v>
      </c>
      <c r="AS3" s="361" t="s">
        <v>20</v>
      </c>
      <c r="AT3" s="340"/>
      <c r="AU3" s="340"/>
      <c r="AV3" s="340"/>
      <c r="AW3" s="340"/>
      <c r="AX3" s="340"/>
      <c r="AY3" s="346"/>
      <c r="AZ3" s="361" t="s">
        <v>21</v>
      </c>
      <c r="BA3" s="340"/>
      <c r="BB3" s="340"/>
      <c r="BC3" s="340"/>
      <c r="BD3" s="340"/>
      <c r="BE3" s="346"/>
      <c r="BF3" s="29" t="s">
        <v>8</v>
      </c>
      <c r="BG3" s="361" t="s">
        <v>20</v>
      </c>
      <c r="BH3" s="340"/>
      <c r="BI3" s="340"/>
      <c r="BJ3" s="340"/>
      <c r="BK3" s="340"/>
      <c r="BL3" s="340"/>
      <c r="BM3" s="346"/>
      <c r="BN3" s="361" t="s">
        <v>21</v>
      </c>
      <c r="BO3" s="340"/>
      <c r="BP3" s="340"/>
      <c r="BQ3" s="340"/>
      <c r="BR3" s="340"/>
      <c r="BS3" s="346"/>
      <c r="BT3" s="29" t="s">
        <v>8</v>
      </c>
      <c r="BU3" s="337" t="s">
        <v>20</v>
      </c>
      <c r="BV3" s="338"/>
      <c r="BW3" s="338"/>
      <c r="BX3" s="338"/>
      <c r="BY3" s="338"/>
      <c r="BZ3" s="338"/>
      <c r="CA3" s="339"/>
      <c r="CB3" s="337" t="s">
        <v>21</v>
      </c>
      <c r="CC3" s="338"/>
      <c r="CD3" s="338"/>
      <c r="CE3" s="338"/>
      <c r="CF3" s="338"/>
      <c r="CG3" s="339"/>
      <c r="CI3" s="29" t="s">
        <v>8</v>
      </c>
      <c r="CJ3" s="361" t="s">
        <v>20</v>
      </c>
      <c r="CK3" s="340"/>
      <c r="CL3" s="340"/>
      <c r="CM3" s="340"/>
      <c r="CN3" s="340"/>
      <c r="CO3" s="340"/>
      <c r="CP3" s="346"/>
      <c r="CQ3" s="361" t="s">
        <v>21</v>
      </c>
      <c r="CR3" s="340"/>
      <c r="CS3" s="340"/>
      <c r="CT3" s="340"/>
      <c r="CU3" s="340"/>
      <c r="CV3" s="346"/>
      <c r="CW3" s="29" t="s">
        <v>8</v>
      </c>
      <c r="CX3" s="361" t="s">
        <v>20</v>
      </c>
      <c r="CY3" s="340"/>
      <c r="CZ3" s="340"/>
      <c r="DA3" s="340"/>
      <c r="DB3" s="340"/>
      <c r="DC3" s="340"/>
      <c r="DD3" s="346"/>
      <c r="DE3" s="361" t="s">
        <v>21</v>
      </c>
      <c r="DF3" s="340"/>
      <c r="DG3" s="340"/>
      <c r="DH3" s="340"/>
      <c r="DI3" s="340"/>
      <c r="DJ3" s="346"/>
      <c r="DL3" s="29" t="s">
        <v>8</v>
      </c>
      <c r="DM3" s="361" t="s">
        <v>20</v>
      </c>
      <c r="DN3" s="340"/>
      <c r="DO3" s="340"/>
      <c r="DP3" s="340"/>
      <c r="DQ3" s="340"/>
      <c r="DR3" s="340"/>
      <c r="DS3" s="346"/>
      <c r="DT3" s="361" t="s">
        <v>21</v>
      </c>
      <c r="DU3" s="340"/>
      <c r="DV3" s="340"/>
      <c r="DW3" s="340"/>
      <c r="DX3" s="340"/>
      <c r="DY3" s="346"/>
      <c r="DZ3" s="29" t="s">
        <v>8</v>
      </c>
      <c r="EA3" s="361" t="s">
        <v>20</v>
      </c>
      <c r="EB3" s="340"/>
      <c r="EC3" s="340"/>
      <c r="ED3" s="340"/>
      <c r="EE3" s="340"/>
      <c r="EF3" s="340"/>
      <c r="EG3" s="346"/>
      <c r="EH3" s="361" t="s">
        <v>21</v>
      </c>
      <c r="EI3" s="340"/>
      <c r="EJ3" s="340"/>
      <c r="EK3" s="340"/>
      <c r="EL3" s="340"/>
      <c r="EM3" s="346"/>
      <c r="EO3" s="29" t="s">
        <v>8</v>
      </c>
      <c r="EP3" s="361" t="s">
        <v>20</v>
      </c>
      <c r="EQ3" s="340"/>
      <c r="ER3" s="340"/>
      <c r="ES3" s="340"/>
      <c r="ET3" s="340"/>
      <c r="EU3" s="340"/>
      <c r="EV3" s="346"/>
      <c r="EW3" s="361" t="s">
        <v>21</v>
      </c>
      <c r="EX3" s="340"/>
      <c r="EY3" s="340"/>
      <c r="EZ3" s="340"/>
      <c r="FA3" s="340"/>
      <c r="FB3" s="346"/>
      <c r="FC3" s="29" t="s">
        <v>8</v>
      </c>
      <c r="FD3" s="361" t="s">
        <v>20</v>
      </c>
      <c r="FE3" s="340"/>
      <c r="FF3" s="340"/>
      <c r="FG3" s="340"/>
      <c r="FH3" s="340"/>
      <c r="FI3" s="340"/>
      <c r="FJ3" s="346"/>
      <c r="FK3" s="361" t="s">
        <v>21</v>
      </c>
      <c r="FL3" s="340"/>
      <c r="FM3" s="340"/>
      <c r="FN3" s="340"/>
      <c r="FO3" s="340"/>
      <c r="FP3" s="346"/>
    </row>
    <row r="4" spans="1:172" x14ac:dyDescent="0.25">
      <c r="A4" s="7">
        <v>44197</v>
      </c>
      <c r="B4" s="42">
        <v>9</v>
      </c>
      <c r="C4" s="50">
        <v>0</v>
      </c>
      <c r="D4" s="50">
        <v>3</v>
      </c>
      <c r="E4" s="50">
        <v>1</v>
      </c>
      <c r="F4" s="50">
        <v>7</v>
      </c>
      <c r="G4" s="50">
        <v>2</v>
      </c>
      <c r="H4" s="63">
        <v>9</v>
      </c>
      <c r="I4" s="42">
        <v>8</v>
      </c>
      <c r="J4" s="50">
        <v>3</v>
      </c>
      <c r="K4" s="50">
        <v>7</v>
      </c>
      <c r="L4" s="50">
        <v>6</v>
      </c>
      <c r="M4" s="50">
        <v>5</v>
      </c>
      <c r="N4" s="51">
        <v>9</v>
      </c>
      <c r="O4" s="380"/>
      <c r="P4" s="101">
        <v>44562</v>
      </c>
      <c r="Q4" s="42"/>
      <c r="R4" s="50"/>
      <c r="S4" s="50"/>
      <c r="T4" s="50"/>
      <c r="U4" s="50"/>
      <c r="V4" s="50"/>
      <c r="W4" s="51"/>
      <c r="X4" s="42"/>
      <c r="Y4" s="50"/>
      <c r="Z4" s="50"/>
      <c r="AA4" s="50"/>
      <c r="AB4" s="50"/>
      <c r="AC4" s="51"/>
      <c r="AD4" s="7">
        <v>44933</v>
      </c>
      <c r="AE4" s="42"/>
      <c r="AF4" s="50"/>
      <c r="AG4" s="50"/>
      <c r="AH4" s="50"/>
      <c r="AI4" s="50"/>
      <c r="AJ4" s="50"/>
      <c r="AK4" s="51"/>
      <c r="AL4" s="42"/>
      <c r="AM4" s="50"/>
      <c r="AN4" s="50"/>
      <c r="AO4" s="50"/>
      <c r="AP4" s="50"/>
      <c r="AQ4" s="51"/>
      <c r="AR4" s="90">
        <v>45297</v>
      </c>
      <c r="AS4" s="42"/>
      <c r="AT4" s="50"/>
      <c r="AU4" s="50"/>
      <c r="AV4" s="50"/>
      <c r="AW4" s="50"/>
      <c r="AX4" s="50"/>
      <c r="AY4" s="51"/>
      <c r="AZ4" s="42"/>
      <c r="BA4" s="50"/>
      <c r="BB4" s="50"/>
      <c r="BC4" s="50"/>
      <c r="BD4" s="50"/>
      <c r="BE4" s="51"/>
      <c r="BF4" s="94">
        <v>45661</v>
      </c>
      <c r="BG4" s="42"/>
      <c r="BH4" s="50"/>
      <c r="BI4" s="50"/>
      <c r="BJ4" s="50"/>
      <c r="BK4" s="50"/>
      <c r="BL4" s="50"/>
      <c r="BM4" s="51"/>
      <c r="BN4" s="42"/>
      <c r="BO4" s="50"/>
      <c r="BP4" s="50"/>
      <c r="BQ4" s="50"/>
      <c r="BR4" s="50"/>
      <c r="BS4" s="51"/>
      <c r="BT4" s="7">
        <v>46025</v>
      </c>
      <c r="BU4" s="42"/>
      <c r="BV4" s="50"/>
      <c r="BW4" s="50"/>
      <c r="BX4" s="50"/>
      <c r="BY4" s="50"/>
      <c r="BZ4" s="50"/>
      <c r="CA4" s="51"/>
      <c r="CB4" s="42"/>
      <c r="CC4" s="50"/>
      <c r="CD4" s="50"/>
      <c r="CE4" s="50"/>
      <c r="CF4" s="50"/>
      <c r="CG4" s="51"/>
      <c r="CI4" s="94">
        <v>46389</v>
      </c>
      <c r="CJ4" s="42"/>
      <c r="CK4" s="50"/>
      <c r="CL4" s="50"/>
      <c r="CM4" s="50"/>
      <c r="CN4" s="50"/>
      <c r="CO4" s="50"/>
      <c r="CP4" s="51"/>
      <c r="CQ4" s="42"/>
      <c r="CR4" s="50"/>
      <c r="CS4" s="50"/>
      <c r="CT4" s="50"/>
      <c r="CU4" s="50"/>
      <c r="CV4" s="51"/>
      <c r="CW4" s="7">
        <v>46753</v>
      </c>
      <c r="CX4" s="42"/>
      <c r="CY4" s="50"/>
      <c r="CZ4" s="50"/>
      <c r="DA4" s="50"/>
      <c r="DB4" s="50"/>
      <c r="DC4" s="50"/>
      <c r="DD4" s="51"/>
      <c r="DE4" s="42"/>
      <c r="DF4" s="50"/>
      <c r="DG4" s="50"/>
      <c r="DH4" s="50"/>
      <c r="DI4" s="50"/>
      <c r="DJ4" s="51"/>
      <c r="DL4" s="94">
        <v>47124</v>
      </c>
      <c r="DM4" s="42"/>
      <c r="DN4" s="50"/>
      <c r="DO4" s="50"/>
      <c r="DP4" s="50"/>
      <c r="DQ4" s="50"/>
      <c r="DR4" s="50"/>
      <c r="DS4" s="51"/>
      <c r="DT4" s="42"/>
      <c r="DU4" s="50"/>
      <c r="DV4" s="50"/>
      <c r="DW4" s="50"/>
      <c r="DX4" s="50"/>
      <c r="DY4" s="51"/>
      <c r="DZ4" s="90">
        <v>47488</v>
      </c>
      <c r="EA4" s="42"/>
      <c r="EB4" s="50"/>
      <c r="EC4" s="50"/>
      <c r="ED4" s="50"/>
      <c r="EE4" s="50"/>
      <c r="EF4" s="50"/>
      <c r="EG4" s="51"/>
      <c r="EH4" s="42"/>
      <c r="EI4" s="50"/>
      <c r="EJ4" s="50"/>
      <c r="EK4" s="50"/>
      <c r="EL4" s="50"/>
      <c r="EM4" s="51"/>
      <c r="EO4" s="94">
        <v>47852</v>
      </c>
      <c r="EP4" s="42"/>
      <c r="EQ4" s="50"/>
      <c r="ER4" s="50"/>
      <c r="ES4" s="50"/>
      <c r="ET4" s="50"/>
      <c r="EU4" s="50"/>
      <c r="EV4" s="51"/>
      <c r="EW4" s="42"/>
      <c r="EX4" s="50"/>
      <c r="EY4" s="50"/>
      <c r="EZ4" s="50"/>
      <c r="FA4" s="50"/>
      <c r="FB4" s="51"/>
      <c r="FC4" s="90">
        <v>48216</v>
      </c>
      <c r="FD4" s="42"/>
      <c r="FE4" s="50"/>
      <c r="FF4" s="50"/>
      <c r="FG4" s="50"/>
      <c r="FH4" s="50"/>
      <c r="FI4" s="50"/>
      <c r="FJ4" s="51"/>
      <c r="FK4" s="42"/>
      <c r="FL4" s="50"/>
      <c r="FM4" s="50"/>
      <c r="FN4" s="50"/>
      <c r="FO4" s="50"/>
      <c r="FP4" s="51"/>
    </row>
    <row r="5" spans="1:172" x14ac:dyDescent="0.25">
      <c r="A5" s="7">
        <v>44204</v>
      </c>
      <c r="B5" s="43">
        <v>8</v>
      </c>
      <c r="C5" s="18">
        <v>6</v>
      </c>
      <c r="D5" s="18">
        <v>5</v>
      </c>
      <c r="E5" s="18">
        <v>7</v>
      </c>
      <c r="F5" s="18">
        <v>8</v>
      </c>
      <c r="G5" s="18">
        <v>1</v>
      </c>
      <c r="H5" s="44">
        <v>9</v>
      </c>
      <c r="I5" s="43">
        <v>4</v>
      </c>
      <c r="J5" s="18">
        <v>0</v>
      </c>
      <c r="K5" s="18">
        <v>1</v>
      </c>
      <c r="L5" s="18">
        <v>3</v>
      </c>
      <c r="M5" s="18">
        <v>6</v>
      </c>
      <c r="N5" s="45">
        <v>9</v>
      </c>
      <c r="O5" s="380"/>
      <c r="P5" s="101">
        <v>44569</v>
      </c>
      <c r="Q5" s="43"/>
      <c r="R5" s="18"/>
      <c r="S5" s="18"/>
      <c r="T5" s="18"/>
      <c r="U5" s="18"/>
      <c r="V5" s="18"/>
      <c r="W5" s="45"/>
      <c r="X5" s="43"/>
      <c r="Y5" s="18"/>
      <c r="Z5" s="18"/>
      <c r="AA5" s="18"/>
      <c r="AB5" s="18"/>
      <c r="AC5" s="45"/>
      <c r="AD5" s="90">
        <v>44940</v>
      </c>
      <c r="AE5" s="43"/>
      <c r="AF5" s="18"/>
      <c r="AG5" s="18"/>
      <c r="AH5" s="18"/>
      <c r="AI5" s="18"/>
      <c r="AJ5" s="18"/>
      <c r="AK5" s="45"/>
      <c r="AL5" s="43"/>
      <c r="AM5" s="18"/>
      <c r="AN5" s="18"/>
      <c r="AO5" s="18"/>
      <c r="AP5" s="18"/>
      <c r="AQ5" s="45"/>
      <c r="AR5" s="94">
        <v>45304</v>
      </c>
      <c r="AS5" s="43"/>
      <c r="AT5" s="18"/>
      <c r="AU5" s="18"/>
      <c r="AV5" s="18"/>
      <c r="AW5" s="18"/>
      <c r="AX5" s="18"/>
      <c r="AY5" s="45"/>
      <c r="AZ5" s="43"/>
      <c r="BA5" s="18"/>
      <c r="BB5" s="18"/>
      <c r="BC5" s="18"/>
      <c r="BD5" s="18"/>
      <c r="BE5" s="45"/>
      <c r="BF5" s="7">
        <v>45668</v>
      </c>
      <c r="BG5" s="43"/>
      <c r="BH5" s="18"/>
      <c r="BI5" s="18"/>
      <c r="BJ5" s="18"/>
      <c r="BK5" s="18"/>
      <c r="BL5" s="18"/>
      <c r="BM5" s="45"/>
      <c r="BN5" s="43"/>
      <c r="BO5" s="18"/>
      <c r="BP5" s="18"/>
      <c r="BQ5" s="18"/>
      <c r="BR5" s="18"/>
      <c r="BS5" s="45"/>
      <c r="BT5" s="94">
        <v>46032</v>
      </c>
      <c r="BU5" s="43"/>
      <c r="BV5" s="18"/>
      <c r="BW5" s="18"/>
      <c r="BX5" s="18"/>
      <c r="BY5" s="18"/>
      <c r="BZ5" s="18"/>
      <c r="CA5" s="45"/>
      <c r="CB5" s="43"/>
      <c r="CC5" s="18"/>
      <c r="CD5" s="18"/>
      <c r="CE5" s="18"/>
      <c r="CF5" s="18"/>
      <c r="CG5" s="45"/>
      <c r="CI5" s="7">
        <v>46396</v>
      </c>
      <c r="CJ5" s="43"/>
      <c r="CK5" s="18"/>
      <c r="CL5" s="18"/>
      <c r="CM5" s="18"/>
      <c r="CN5" s="18"/>
      <c r="CO5" s="18"/>
      <c r="CP5" s="45"/>
      <c r="CQ5" s="43"/>
      <c r="CR5" s="18"/>
      <c r="CS5" s="18"/>
      <c r="CT5" s="18"/>
      <c r="CU5" s="18"/>
      <c r="CV5" s="45"/>
      <c r="CW5" s="94">
        <v>46760</v>
      </c>
      <c r="CX5" s="43"/>
      <c r="CY5" s="18"/>
      <c r="CZ5" s="18"/>
      <c r="DA5" s="18"/>
      <c r="DB5" s="18"/>
      <c r="DC5" s="18"/>
      <c r="DD5" s="45"/>
      <c r="DE5" s="43"/>
      <c r="DF5" s="18"/>
      <c r="DG5" s="18"/>
      <c r="DH5" s="18"/>
      <c r="DI5" s="18"/>
      <c r="DJ5" s="45"/>
      <c r="DL5" s="90">
        <v>47131</v>
      </c>
      <c r="DM5" s="43"/>
      <c r="DN5" s="18"/>
      <c r="DO5" s="18"/>
      <c r="DP5" s="18"/>
      <c r="DQ5" s="18"/>
      <c r="DR5" s="18"/>
      <c r="DS5" s="45"/>
      <c r="DT5" s="43"/>
      <c r="DU5" s="18"/>
      <c r="DV5" s="18"/>
      <c r="DW5" s="18"/>
      <c r="DX5" s="18"/>
      <c r="DY5" s="45"/>
      <c r="DZ5" s="94">
        <v>47495</v>
      </c>
      <c r="EA5" s="43"/>
      <c r="EB5" s="18"/>
      <c r="EC5" s="18"/>
      <c r="ED5" s="18"/>
      <c r="EE5" s="18"/>
      <c r="EF5" s="18"/>
      <c r="EG5" s="45"/>
      <c r="EH5" s="43"/>
      <c r="EI5" s="18"/>
      <c r="EJ5" s="18"/>
      <c r="EK5" s="18"/>
      <c r="EL5" s="18"/>
      <c r="EM5" s="45"/>
      <c r="EO5" s="90">
        <v>47859</v>
      </c>
      <c r="EP5" s="43"/>
      <c r="EQ5" s="18"/>
      <c r="ER5" s="18"/>
      <c r="ES5" s="18"/>
      <c r="ET5" s="18"/>
      <c r="EU5" s="18"/>
      <c r="EV5" s="45"/>
      <c r="EW5" s="43"/>
      <c r="EX5" s="18"/>
      <c r="EY5" s="18"/>
      <c r="EZ5" s="18"/>
      <c r="FA5" s="18"/>
      <c r="FB5" s="45"/>
      <c r="FC5" s="94">
        <v>48223</v>
      </c>
      <c r="FD5" s="43"/>
      <c r="FE5" s="18"/>
      <c r="FF5" s="18"/>
      <c r="FG5" s="18"/>
      <c r="FH5" s="18"/>
      <c r="FI5" s="18"/>
      <c r="FJ5" s="45"/>
      <c r="FK5" s="43"/>
      <c r="FL5" s="18"/>
      <c r="FM5" s="18"/>
      <c r="FN5" s="18"/>
      <c r="FO5" s="18"/>
      <c r="FP5" s="45"/>
    </row>
    <row r="6" spans="1:172" x14ac:dyDescent="0.25">
      <c r="A6" s="7">
        <v>44211</v>
      </c>
      <c r="B6" s="43">
        <v>8</v>
      </c>
      <c r="C6" s="18">
        <v>4</v>
      </c>
      <c r="D6" s="18">
        <v>5</v>
      </c>
      <c r="E6" s="18">
        <v>0</v>
      </c>
      <c r="F6" s="18">
        <v>7</v>
      </c>
      <c r="G6" s="18">
        <v>7</v>
      </c>
      <c r="H6" s="44">
        <v>2</v>
      </c>
      <c r="I6" s="43">
        <v>2</v>
      </c>
      <c r="J6" s="18">
        <v>7</v>
      </c>
      <c r="K6" s="18">
        <v>8</v>
      </c>
      <c r="L6" s="18">
        <v>3</v>
      </c>
      <c r="M6" s="18">
        <v>8</v>
      </c>
      <c r="N6" s="45">
        <v>2</v>
      </c>
      <c r="O6" s="380"/>
      <c r="P6" s="101">
        <v>44576</v>
      </c>
      <c r="Q6" s="43"/>
      <c r="R6" s="18"/>
      <c r="S6" s="18"/>
      <c r="T6" s="18"/>
      <c r="U6" s="18"/>
      <c r="V6" s="18"/>
      <c r="W6" s="45"/>
      <c r="X6" s="43"/>
      <c r="Y6" s="18"/>
      <c r="Z6" s="18"/>
      <c r="AA6" s="18"/>
      <c r="AB6" s="18"/>
      <c r="AC6" s="45"/>
      <c r="AD6" s="94">
        <v>44947</v>
      </c>
      <c r="AE6" s="43"/>
      <c r="AF6" s="18"/>
      <c r="AG6" s="18"/>
      <c r="AH6" s="18"/>
      <c r="AI6" s="18"/>
      <c r="AJ6" s="18"/>
      <c r="AK6" s="45"/>
      <c r="AL6" s="43"/>
      <c r="AM6" s="18"/>
      <c r="AN6" s="18"/>
      <c r="AO6" s="18"/>
      <c r="AP6" s="18"/>
      <c r="AQ6" s="45"/>
      <c r="AR6" s="7">
        <v>45311</v>
      </c>
      <c r="AS6" s="43"/>
      <c r="AT6" s="18"/>
      <c r="AU6" s="18"/>
      <c r="AV6" s="18"/>
      <c r="AW6" s="18"/>
      <c r="AX6" s="18"/>
      <c r="AY6" s="45"/>
      <c r="AZ6" s="43"/>
      <c r="BA6" s="18"/>
      <c r="BB6" s="18"/>
      <c r="BC6" s="18"/>
      <c r="BD6" s="18"/>
      <c r="BE6" s="45"/>
      <c r="BF6" s="90">
        <v>45675</v>
      </c>
      <c r="BG6" s="43"/>
      <c r="BH6" s="18"/>
      <c r="BI6" s="18"/>
      <c r="BJ6" s="18"/>
      <c r="BK6" s="18"/>
      <c r="BL6" s="18"/>
      <c r="BM6" s="45"/>
      <c r="BN6" s="43"/>
      <c r="BO6" s="18"/>
      <c r="BP6" s="18"/>
      <c r="BQ6" s="18"/>
      <c r="BR6" s="18"/>
      <c r="BS6" s="45"/>
      <c r="BT6" s="7">
        <v>46039</v>
      </c>
      <c r="BU6" s="43"/>
      <c r="BV6" s="18"/>
      <c r="BW6" s="18"/>
      <c r="BX6" s="18"/>
      <c r="BY6" s="18"/>
      <c r="BZ6" s="18"/>
      <c r="CA6" s="45"/>
      <c r="CB6" s="43"/>
      <c r="CC6" s="18"/>
      <c r="CD6" s="18"/>
      <c r="CE6" s="18"/>
      <c r="CF6" s="18"/>
      <c r="CG6" s="45"/>
      <c r="CI6" s="7">
        <v>46403</v>
      </c>
      <c r="CJ6" s="43"/>
      <c r="CK6" s="18"/>
      <c r="CL6" s="18"/>
      <c r="CM6" s="18"/>
      <c r="CN6" s="18"/>
      <c r="CO6" s="18"/>
      <c r="CP6" s="45"/>
      <c r="CQ6" s="43"/>
      <c r="CR6" s="18"/>
      <c r="CS6" s="18"/>
      <c r="CT6" s="18"/>
      <c r="CU6" s="18"/>
      <c r="CV6" s="45"/>
      <c r="CW6" s="7">
        <v>46767</v>
      </c>
      <c r="CX6" s="43"/>
      <c r="CY6" s="18"/>
      <c r="CZ6" s="18"/>
      <c r="DA6" s="18"/>
      <c r="DB6" s="18"/>
      <c r="DC6" s="18"/>
      <c r="DD6" s="45"/>
      <c r="DE6" s="43"/>
      <c r="DF6" s="18"/>
      <c r="DG6" s="18"/>
      <c r="DH6" s="18"/>
      <c r="DI6" s="18"/>
      <c r="DJ6" s="45"/>
      <c r="DL6" s="94">
        <v>47138</v>
      </c>
      <c r="DM6" s="43"/>
      <c r="DN6" s="18"/>
      <c r="DO6" s="18"/>
      <c r="DP6" s="18"/>
      <c r="DQ6" s="18"/>
      <c r="DR6" s="18"/>
      <c r="DS6" s="45"/>
      <c r="DT6" s="43"/>
      <c r="DU6" s="18"/>
      <c r="DV6" s="18"/>
      <c r="DW6" s="18"/>
      <c r="DX6" s="18"/>
      <c r="DY6" s="45"/>
      <c r="DZ6" s="90">
        <v>47502</v>
      </c>
      <c r="EA6" s="43"/>
      <c r="EB6" s="18"/>
      <c r="EC6" s="18"/>
      <c r="ED6" s="18"/>
      <c r="EE6" s="18"/>
      <c r="EF6" s="18"/>
      <c r="EG6" s="45"/>
      <c r="EH6" s="43"/>
      <c r="EI6" s="18"/>
      <c r="EJ6" s="18"/>
      <c r="EK6" s="18"/>
      <c r="EL6" s="18"/>
      <c r="EM6" s="45"/>
      <c r="EO6" s="90">
        <v>47866</v>
      </c>
      <c r="EP6" s="43"/>
      <c r="EQ6" s="18"/>
      <c r="ER6" s="18"/>
      <c r="ES6" s="18"/>
      <c r="ET6" s="18"/>
      <c r="EU6" s="18"/>
      <c r="EV6" s="45"/>
      <c r="EW6" s="43"/>
      <c r="EX6" s="18"/>
      <c r="EY6" s="18"/>
      <c r="EZ6" s="18"/>
      <c r="FA6" s="18"/>
      <c r="FB6" s="45"/>
      <c r="FC6" s="90">
        <v>48230</v>
      </c>
      <c r="FD6" s="43"/>
      <c r="FE6" s="18"/>
      <c r="FF6" s="18"/>
      <c r="FG6" s="18"/>
      <c r="FH6" s="18"/>
      <c r="FI6" s="18"/>
      <c r="FJ6" s="45"/>
      <c r="FK6" s="43"/>
      <c r="FL6" s="18"/>
      <c r="FM6" s="18"/>
      <c r="FN6" s="18"/>
      <c r="FO6" s="18"/>
      <c r="FP6" s="45"/>
    </row>
    <row r="7" spans="1:172" x14ac:dyDescent="0.25">
      <c r="A7" s="7">
        <v>44218</v>
      </c>
      <c r="B7" s="43">
        <v>4</v>
      </c>
      <c r="C7" s="18">
        <v>5</v>
      </c>
      <c r="D7" s="18">
        <v>8</v>
      </c>
      <c r="E7" s="18">
        <v>4</v>
      </c>
      <c r="F7" s="18">
        <v>8</v>
      </c>
      <c r="G7" s="18">
        <v>8</v>
      </c>
      <c r="H7" s="44">
        <v>8</v>
      </c>
      <c r="I7" s="43">
        <v>9</v>
      </c>
      <c r="J7" s="18">
        <v>3</v>
      </c>
      <c r="K7" s="18">
        <v>4</v>
      </c>
      <c r="L7" s="18">
        <v>0</v>
      </c>
      <c r="M7" s="18">
        <v>3</v>
      </c>
      <c r="N7" s="45">
        <v>0</v>
      </c>
      <c r="O7" s="380"/>
      <c r="P7" s="101">
        <v>44583</v>
      </c>
      <c r="Q7" s="43"/>
      <c r="R7" s="18"/>
      <c r="S7" s="18"/>
      <c r="T7" s="18"/>
      <c r="U7" s="18"/>
      <c r="V7" s="18"/>
      <c r="W7" s="45"/>
      <c r="X7" s="43"/>
      <c r="Y7" s="18"/>
      <c r="Z7" s="18"/>
      <c r="AA7" s="18"/>
      <c r="AB7" s="18"/>
      <c r="AC7" s="45"/>
      <c r="AD7" s="7">
        <v>44954</v>
      </c>
      <c r="AE7" s="43"/>
      <c r="AF7" s="18"/>
      <c r="AG7" s="18"/>
      <c r="AH7" s="18"/>
      <c r="AI7" s="18"/>
      <c r="AJ7" s="18"/>
      <c r="AK7" s="45"/>
      <c r="AL7" s="43"/>
      <c r="AM7" s="18"/>
      <c r="AN7" s="18"/>
      <c r="AO7" s="18"/>
      <c r="AP7" s="18"/>
      <c r="AQ7" s="45"/>
      <c r="AR7" s="90">
        <v>45318</v>
      </c>
      <c r="AS7" s="43"/>
      <c r="AT7" s="18"/>
      <c r="AU7" s="18"/>
      <c r="AV7" s="18"/>
      <c r="AW7" s="18"/>
      <c r="AX7" s="18"/>
      <c r="AY7" s="45"/>
      <c r="AZ7" s="43"/>
      <c r="BA7" s="18"/>
      <c r="BB7" s="18"/>
      <c r="BC7" s="18"/>
      <c r="BD7" s="18"/>
      <c r="BE7" s="45"/>
      <c r="BF7" s="94">
        <v>45682</v>
      </c>
      <c r="BG7" s="43"/>
      <c r="BH7" s="18"/>
      <c r="BI7" s="18"/>
      <c r="BJ7" s="18"/>
      <c r="BK7" s="18"/>
      <c r="BL7" s="18"/>
      <c r="BM7" s="45"/>
      <c r="BN7" s="43"/>
      <c r="BO7" s="18"/>
      <c r="BP7" s="18"/>
      <c r="BQ7" s="18"/>
      <c r="BR7" s="18"/>
      <c r="BS7" s="45"/>
      <c r="BT7" s="7">
        <v>46046</v>
      </c>
      <c r="BU7" s="43"/>
      <c r="BV7" s="18"/>
      <c r="BW7" s="18"/>
      <c r="BX7" s="18"/>
      <c r="BY7" s="18"/>
      <c r="BZ7" s="18"/>
      <c r="CA7" s="45"/>
      <c r="CB7" s="43"/>
      <c r="CC7" s="18"/>
      <c r="CD7" s="18"/>
      <c r="CE7" s="18"/>
      <c r="CF7" s="18"/>
      <c r="CG7" s="45"/>
      <c r="CI7" s="94">
        <v>46410</v>
      </c>
      <c r="CJ7" s="43"/>
      <c r="CK7" s="18"/>
      <c r="CL7" s="18"/>
      <c r="CM7" s="18"/>
      <c r="CN7" s="18"/>
      <c r="CO7" s="18"/>
      <c r="CP7" s="45"/>
      <c r="CQ7" s="43"/>
      <c r="CR7" s="18"/>
      <c r="CS7" s="18"/>
      <c r="CT7" s="18"/>
      <c r="CU7" s="18"/>
      <c r="CV7" s="45"/>
      <c r="CW7" s="7">
        <v>46774</v>
      </c>
      <c r="CX7" s="43"/>
      <c r="CY7" s="18"/>
      <c r="CZ7" s="18"/>
      <c r="DA7" s="18"/>
      <c r="DB7" s="18"/>
      <c r="DC7" s="18"/>
      <c r="DD7" s="45"/>
      <c r="DE7" s="43"/>
      <c r="DF7" s="18"/>
      <c r="DG7" s="18"/>
      <c r="DH7" s="18"/>
      <c r="DI7" s="18"/>
      <c r="DJ7" s="45"/>
      <c r="DL7" s="94">
        <v>47145</v>
      </c>
      <c r="DM7" s="43"/>
      <c r="DN7" s="18"/>
      <c r="DO7" s="18"/>
      <c r="DP7" s="18"/>
      <c r="DQ7" s="18"/>
      <c r="DR7" s="18"/>
      <c r="DS7" s="45"/>
      <c r="DT7" s="43"/>
      <c r="DU7" s="18"/>
      <c r="DV7" s="18"/>
      <c r="DW7" s="18"/>
      <c r="DX7" s="18"/>
      <c r="DY7" s="45"/>
      <c r="DZ7" s="90">
        <v>47509</v>
      </c>
      <c r="EA7" s="43"/>
      <c r="EB7" s="18"/>
      <c r="EC7" s="18"/>
      <c r="ED7" s="18"/>
      <c r="EE7" s="18"/>
      <c r="EF7" s="18"/>
      <c r="EG7" s="45"/>
      <c r="EH7" s="43"/>
      <c r="EI7" s="18"/>
      <c r="EJ7" s="18"/>
      <c r="EK7" s="18"/>
      <c r="EL7" s="18"/>
      <c r="EM7" s="45"/>
      <c r="EO7" s="94">
        <v>47873</v>
      </c>
      <c r="EP7" s="43"/>
      <c r="EQ7" s="18"/>
      <c r="ER7" s="18"/>
      <c r="ES7" s="18"/>
      <c r="ET7" s="18"/>
      <c r="EU7" s="18"/>
      <c r="EV7" s="45"/>
      <c r="EW7" s="43"/>
      <c r="EX7" s="18"/>
      <c r="EY7" s="18"/>
      <c r="EZ7" s="18"/>
      <c r="FA7" s="18"/>
      <c r="FB7" s="45"/>
      <c r="FC7" s="90">
        <v>48237</v>
      </c>
      <c r="FD7" s="43"/>
      <c r="FE7" s="18"/>
      <c r="FF7" s="18"/>
      <c r="FG7" s="18"/>
      <c r="FH7" s="18"/>
      <c r="FI7" s="18"/>
      <c r="FJ7" s="45"/>
      <c r="FK7" s="43"/>
      <c r="FL7" s="18"/>
      <c r="FM7" s="18"/>
      <c r="FN7" s="18"/>
      <c r="FO7" s="18"/>
      <c r="FP7" s="45"/>
    </row>
    <row r="8" spans="1:172" x14ac:dyDescent="0.25">
      <c r="A8" s="7">
        <v>44225</v>
      </c>
      <c r="B8" s="43">
        <v>7</v>
      </c>
      <c r="C8" s="18">
        <v>7</v>
      </c>
      <c r="D8" s="18">
        <v>6</v>
      </c>
      <c r="E8" s="18">
        <v>4</v>
      </c>
      <c r="F8" s="18">
        <v>9</v>
      </c>
      <c r="G8" s="18">
        <v>6</v>
      </c>
      <c r="H8" s="44">
        <v>2</v>
      </c>
      <c r="I8" s="43">
        <v>3</v>
      </c>
      <c r="J8" s="18">
        <v>1</v>
      </c>
      <c r="K8" s="18">
        <v>8</v>
      </c>
      <c r="L8" s="18">
        <v>6</v>
      </c>
      <c r="M8" s="18">
        <v>9</v>
      </c>
      <c r="N8" s="45">
        <v>3</v>
      </c>
      <c r="O8" s="380"/>
      <c r="P8" s="101">
        <v>44590</v>
      </c>
      <c r="Q8" s="43"/>
      <c r="R8" s="18"/>
      <c r="S8" s="18"/>
      <c r="T8" s="18"/>
      <c r="U8" s="18"/>
      <c r="V8" s="18"/>
      <c r="W8" s="45"/>
      <c r="X8" s="43"/>
      <c r="Y8" s="18"/>
      <c r="Z8" s="18"/>
      <c r="AA8" s="18"/>
      <c r="AB8" s="18"/>
      <c r="AC8" s="45"/>
      <c r="AD8" s="7">
        <v>44961</v>
      </c>
      <c r="AE8" s="43"/>
      <c r="AF8" s="18"/>
      <c r="AG8" s="18"/>
      <c r="AH8" s="18"/>
      <c r="AI8" s="18"/>
      <c r="AJ8" s="18"/>
      <c r="AK8" s="45"/>
      <c r="AL8" s="43"/>
      <c r="AM8" s="18"/>
      <c r="AN8" s="18"/>
      <c r="AO8" s="18"/>
      <c r="AP8" s="18"/>
      <c r="AQ8" s="45"/>
      <c r="AR8" s="90">
        <v>45325</v>
      </c>
      <c r="AS8" s="43"/>
      <c r="AT8" s="18"/>
      <c r="AU8" s="18"/>
      <c r="AV8" s="18"/>
      <c r="AW8" s="18"/>
      <c r="AX8" s="18"/>
      <c r="AY8" s="45"/>
      <c r="AZ8" s="43"/>
      <c r="BA8" s="18"/>
      <c r="BB8" s="18"/>
      <c r="BC8" s="18"/>
      <c r="BD8" s="18"/>
      <c r="BE8" s="45"/>
      <c r="BF8" s="7">
        <v>45689</v>
      </c>
      <c r="BG8" s="43"/>
      <c r="BH8" s="18"/>
      <c r="BI8" s="18"/>
      <c r="BJ8" s="18"/>
      <c r="BK8" s="18"/>
      <c r="BL8" s="18"/>
      <c r="BM8" s="45"/>
      <c r="BN8" s="43"/>
      <c r="BO8" s="18"/>
      <c r="BP8" s="18"/>
      <c r="BQ8" s="18"/>
      <c r="BR8" s="18"/>
      <c r="BS8" s="45"/>
      <c r="BT8" s="94">
        <v>46053</v>
      </c>
      <c r="BU8" s="43"/>
      <c r="BV8" s="18"/>
      <c r="BW8" s="18"/>
      <c r="BX8" s="18"/>
      <c r="BY8" s="18"/>
      <c r="BZ8" s="18"/>
      <c r="CA8" s="45"/>
      <c r="CB8" s="43"/>
      <c r="CC8" s="18"/>
      <c r="CD8" s="18"/>
      <c r="CE8" s="18"/>
      <c r="CF8" s="18"/>
      <c r="CG8" s="45"/>
      <c r="CI8" s="7">
        <v>46417</v>
      </c>
      <c r="CJ8" s="43"/>
      <c r="CK8" s="18"/>
      <c r="CL8" s="18"/>
      <c r="CM8" s="18"/>
      <c r="CN8" s="18"/>
      <c r="CO8" s="18"/>
      <c r="CP8" s="45"/>
      <c r="CQ8" s="43"/>
      <c r="CR8" s="18"/>
      <c r="CS8" s="18"/>
      <c r="CT8" s="18"/>
      <c r="CU8" s="18"/>
      <c r="CV8" s="45"/>
      <c r="CW8" s="94">
        <v>46781</v>
      </c>
      <c r="CX8" s="43"/>
      <c r="CY8" s="18"/>
      <c r="CZ8" s="18"/>
      <c r="DA8" s="18"/>
      <c r="DB8" s="18"/>
      <c r="DC8" s="18"/>
      <c r="DD8" s="45"/>
      <c r="DE8" s="43"/>
      <c r="DF8" s="18"/>
      <c r="DG8" s="18"/>
      <c r="DH8" s="18"/>
      <c r="DI8" s="18"/>
      <c r="DJ8" s="45"/>
      <c r="DL8" s="90">
        <v>47152</v>
      </c>
      <c r="DM8" s="43"/>
      <c r="DN8" s="18"/>
      <c r="DO8" s="18"/>
      <c r="DP8" s="18"/>
      <c r="DQ8" s="18"/>
      <c r="DR8" s="18"/>
      <c r="DS8" s="45"/>
      <c r="DT8" s="43"/>
      <c r="DU8" s="18"/>
      <c r="DV8" s="18"/>
      <c r="DW8" s="18"/>
      <c r="DX8" s="18"/>
      <c r="DY8" s="45"/>
      <c r="DZ8" s="94">
        <v>47516</v>
      </c>
      <c r="EA8" s="43"/>
      <c r="EB8" s="18"/>
      <c r="EC8" s="18"/>
      <c r="ED8" s="18"/>
      <c r="EE8" s="18"/>
      <c r="EF8" s="18"/>
      <c r="EG8" s="45"/>
      <c r="EH8" s="43"/>
      <c r="EI8" s="18"/>
      <c r="EJ8" s="18"/>
      <c r="EK8" s="18"/>
      <c r="EL8" s="18"/>
      <c r="EM8" s="45"/>
      <c r="EO8" s="90">
        <v>47880</v>
      </c>
      <c r="EP8" s="43"/>
      <c r="EQ8" s="18"/>
      <c r="ER8" s="18"/>
      <c r="ES8" s="18"/>
      <c r="ET8" s="18"/>
      <c r="EU8" s="18"/>
      <c r="EV8" s="45"/>
      <c r="EW8" s="43"/>
      <c r="EX8" s="18"/>
      <c r="EY8" s="18"/>
      <c r="EZ8" s="18"/>
      <c r="FA8" s="18"/>
      <c r="FB8" s="45"/>
      <c r="FC8" s="94">
        <v>48244</v>
      </c>
      <c r="FD8" s="43"/>
      <c r="FE8" s="18"/>
      <c r="FF8" s="18"/>
      <c r="FG8" s="18"/>
      <c r="FH8" s="18"/>
      <c r="FI8" s="18"/>
      <c r="FJ8" s="45"/>
      <c r="FK8" s="43"/>
      <c r="FL8" s="18"/>
      <c r="FM8" s="18"/>
      <c r="FN8" s="18"/>
      <c r="FO8" s="18"/>
      <c r="FP8" s="45"/>
    </row>
    <row r="9" spans="1:172" x14ac:dyDescent="0.25">
      <c r="A9" s="7">
        <v>44232</v>
      </c>
      <c r="B9" s="43">
        <v>6</v>
      </c>
      <c r="C9" s="18">
        <v>0</v>
      </c>
      <c r="D9" s="18">
        <v>8</v>
      </c>
      <c r="E9" s="18">
        <v>1</v>
      </c>
      <c r="F9" s="18">
        <v>8</v>
      </c>
      <c r="G9" s="18">
        <v>9</v>
      </c>
      <c r="H9" s="44">
        <v>4</v>
      </c>
      <c r="I9" s="43">
        <v>6</v>
      </c>
      <c r="J9" s="18">
        <v>4</v>
      </c>
      <c r="K9" s="18">
        <v>2</v>
      </c>
      <c r="L9" s="18">
        <v>0</v>
      </c>
      <c r="M9" s="18">
        <v>2</v>
      </c>
      <c r="N9" s="45">
        <v>6</v>
      </c>
      <c r="O9" s="380"/>
      <c r="P9" s="101">
        <v>44597</v>
      </c>
      <c r="Q9" s="43"/>
      <c r="R9" s="18"/>
      <c r="S9" s="18"/>
      <c r="T9" s="18"/>
      <c r="U9" s="18"/>
      <c r="V9" s="18"/>
      <c r="W9" s="45"/>
      <c r="X9" s="43"/>
      <c r="Y9" s="18"/>
      <c r="Z9" s="18"/>
      <c r="AA9" s="18"/>
      <c r="AB9" s="18"/>
      <c r="AC9" s="45"/>
      <c r="AD9" s="90">
        <v>44968</v>
      </c>
      <c r="AE9" s="43"/>
      <c r="AF9" s="18"/>
      <c r="AG9" s="18"/>
      <c r="AH9" s="18"/>
      <c r="AI9" s="18"/>
      <c r="AJ9" s="18"/>
      <c r="AK9" s="45"/>
      <c r="AL9" s="43"/>
      <c r="AM9" s="18"/>
      <c r="AN9" s="18"/>
      <c r="AO9" s="18"/>
      <c r="AP9" s="18"/>
      <c r="AQ9" s="45"/>
      <c r="AR9" s="94">
        <v>45332</v>
      </c>
      <c r="AS9" s="43"/>
      <c r="AT9" s="18"/>
      <c r="AU9" s="18"/>
      <c r="AV9" s="18"/>
      <c r="AW9" s="18"/>
      <c r="AX9" s="18"/>
      <c r="AY9" s="45"/>
      <c r="AZ9" s="43"/>
      <c r="BA9" s="18"/>
      <c r="BB9" s="18"/>
      <c r="BC9" s="18"/>
      <c r="BD9" s="18"/>
      <c r="BE9" s="45"/>
      <c r="BF9" s="94">
        <v>45696</v>
      </c>
      <c r="BG9" s="43"/>
      <c r="BH9" s="18"/>
      <c r="BI9" s="18"/>
      <c r="BJ9" s="18"/>
      <c r="BK9" s="18"/>
      <c r="BL9" s="18"/>
      <c r="BM9" s="45"/>
      <c r="BN9" s="43"/>
      <c r="BO9" s="18"/>
      <c r="BP9" s="18"/>
      <c r="BQ9" s="18"/>
      <c r="BR9" s="18"/>
      <c r="BS9" s="45"/>
      <c r="BT9" s="7">
        <v>46060</v>
      </c>
      <c r="BU9" s="43"/>
      <c r="BV9" s="18"/>
      <c r="BW9" s="18"/>
      <c r="BX9" s="18"/>
      <c r="BY9" s="18"/>
      <c r="BZ9" s="18"/>
      <c r="CA9" s="45"/>
      <c r="CB9" s="43"/>
      <c r="CC9" s="18"/>
      <c r="CD9" s="18"/>
      <c r="CE9" s="18"/>
      <c r="CF9" s="18"/>
      <c r="CG9" s="45"/>
      <c r="CI9" s="94">
        <v>46424</v>
      </c>
      <c r="CJ9" s="43"/>
      <c r="CK9" s="18"/>
      <c r="CL9" s="18"/>
      <c r="CM9" s="18"/>
      <c r="CN9" s="18"/>
      <c r="CO9" s="18"/>
      <c r="CP9" s="45"/>
      <c r="CQ9" s="43"/>
      <c r="CR9" s="18"/>
      <c r="CS9" s="18"/>
      <c r="CT9" s="18"/>
      <c r="CU9" s="18"/>
      <c r="CV9" s="45"/>
      <c r="CW9" s="7">
        <v>46788</v>
      </c>
      <c r="CX9" s="43"/>
      <c r="CY9" s="18"/>
      <c r="CZ9" s="18"/>
      <c r="DA9" s="18"/>
      <c r="DB9" s="18"/>
      <c r="DC9" s="18"/>
      <c r="DD9" s="45"/>
      <c r="DE9" s="43"/>
      <c r="DF9" s="18"/>
      <c r="DG9" s="18"/>
      <c r="DH9" s="18"/>
      <c r="DI9" s="18"/>
      <c r="DJ9" s="45"/>
      <c r="DL9" s="94">
        <v>47159</v>
      </c>
      <c r="DM9" s="43"/>
      <c r="DN9" s="18"/>
      <c r="DO9" s="18"/>
      <c r="DP9" s="18"/>
      <c r="DQ9" s="18"/>
      <c r="DR9" s="18"/>
      <c r="DS9" s="45"/>
      <c r="DT9" s="43"/>
      <c r="DU9" s="18"/>
      <c r="DV9" s="18"/>
      <c r="DW9" s="18"/>
      <c r="DX9" s="18"/>
      <c r="DY9" s="45"/>
      <c r="DZ9" s="90">
        <v>47523</v>
      </c>
      <c r="EA9" s="43"/>
      <c r="EB9" s="18"/>
      <c r="EC9" s="18"/>
      <c r="ED9" s="18"/>
      <c r="EE9" s="18"/>
      <c r="EF9" s="18"/>
      <c r="EG9" s="45"/>
      <c r="EH9" s="43"/>
      <c r="EI9" s="18"/>
      <c r="EJ9" s="18"/>
      <c r="EK9" s="18"/>
      <c r="EL9" s="18"/>
      <c r="EM9" s="45"/>
      <c r="EO9" s="94">
        <v>47887</v>
      </c>
      <c r="EP9" s="43"/>
      <c r="EQ9" s="18"/>
      <c r="ER9" s="18"/>
      <c r="ES9" s="18"/>
      <c r="ET9" s="18"/>
      <c r="EU9" s="18"/>
      <c r="EV9" s="45"/>
      <c r="EW9" s="43"/>
      <c r="EX9" s="18"/>
      <c r="EY9" s="18"/>
      <c r="EZ9" s="18"/>
      <c r="FA9" s="18"/>
      <c r="FB9" s="45"/>
      <c r="FC9" s="90">
        <v>48251</v>
      </c>
      <c r="FD9" s="43"/>
      <c r="FE9" s="18"/>
      <c r="FF9" s="18"/>
      <c r="FG9" s="18"/>
      <c r="FH9" s="18"/>
      <c r="FI9" s="18"/>
      <c r="FJ9" s="45"/>
      <c r="FK9" s="43"/>
      <c r="FL9" s="18"/>
      <c r="FM9" s="18"/>
      <c r="FN9" s="18"/>
      <c r="FO9" s="18"/>
      <c r="FP9" s="45"/>
    </row>
    <row r="10" spans="1:172" x14ac:dyDescent="0.25">
      <c r="A10" s="7">
        <v>44239</v>
      </c>
      <c r="B10" s="43">
        <v>9</v>
      </c>
      <c r="C10" s="18">
        <v>3</v>
      </c>
      <c r="D10" s="18">
        <v>8</v>
      </c>
      <c r="E10" s="18">
        <v>3</v>
      </c>
      <c r="F10" s="18">
        <v>0</v>
      </c>
      <c r="G10" s="18">
        <v>6</v>
      </c>
      <c r="H10" s="44">
        <v>9</v>
      </c>
      <c r="I10" s="43">
        <v>5</v>
      </c>
      <c r="J10" s="18">
        <v>1</v>
      </c>
      <c r="K10" s="18">
        <v>6</v>
      </c>
      <c r="L10" s="18">
        <v>9</v>
      </c>
      <c r="M10" s="18">
        <v>6</v>
      </c>
      <c r="N10" s="45">
        <v>6</v>
      </c>
      <c r="O10" s="380"/>
      <c r="P10" s="101">
        <v>44604</v>
      </c>
      <c r="Q10" s="43"/>
      <c r="R10" s="18"/>
      <c r="S10" s="18"/>
      <c r="T10" s="18"/>
      <c r="U10" s="18"/>
      <c r="V10" s="18"/>
      <c r="W10" s="45"/>
      <c r="X10" s="43"/>
      <c r="Y10" s="18"/>
      <c r="Z10" s="18"/>
      <c r="AA10" s="18"/>
      <c r="AB10" s="18"/>
      <c r="AC10" s="45"/>
      <c r="AD10" s="94">
        <v>44975</v>
      </c>
      <c r="AE10" s="43"/>
      <c r="AF10" s="18"/>
      <c r="AG10" s="18"/>
      <c r="AH10" s="18"/>
      <c r="AI10" s="18"/>
      <c r="AJ10" s="18"/>
      <c r="AK10" s="45"/>
      <c r="AL10" s="43"/>
      <c r="AM10" s="18"/>
      <c r="AN10" s="18"/>
      <c r="AO10" s="18"/>
      <c r="AP10" s="18"/>
      <c r="AQ10" s="45"/>
      <c r="AR10" s="7">
        <v>45339</v>
      </c>
      <c r="AS10" s="43"/>
      <c r="AT10" s="18"/>
      <c r="AU10" s="18"/>
      <c r="AV10" s="18"/>
      <c r="AW10" s="18"/>
      <c r="AX10" s="18"/>
      <c r="AY10" s="45"/>
      <c r="AZ10" s="43"/>
      <c r="BA10" s="18"/>
      <c r="BB10" s="18"/>
      <c r="BC10" s="18"/>
      <c r="BD10" s="18"/>
      <c r="BE10" s="45"/>
      <c r="BF10" s="7">
        <v>45703</v>
      </c>
      <c r="BG10" s="43"/>
      <c r="BH10" s="18"/>
      <c r="BI10" s="18"/>
      <c r="BJ10" s="18"/>
      <c r="BK10" s="18"/>
      <c r="BL10" s="18"/>
      <c r="BM10" s="45"/>
      <c r="BN10" s="43"/>
      <c r="BO10" s="18"/>
      <c r="BP10" s="18"/>
      <c r="BQ10" s="18"/>
      <c r="BR10" s="18"/>
      <c r="BS10" s="45"/>
      <c r="BT10" s="7">
        <v>46067</v>
      </c>
      <c r="BU10" s="43"/>
      <c r="BV10" s="18"/>
      <c r="BW10" s="18"/>
      <c r="BX10" s="18"/>
      <c r="BY10" s="18"/>
      <c r="BZ10" s="18"/>
      <c r="CA10" s="45"/>
      <c r="CB10" s="43"/>
      <c r="CC10" s="18"/>
      <c r="CD10" s="18"/>
      <c r="CE10" s="18"/>
      <c r="CF10" s="18"/>
      <c r="CG10" s="45"/>
      <c r="CI10" s="7">
        <v>46431</v>
      </c>
      <c r="CJ10" s="43"/>
      <c r="CK10" s="18"/>
      <c r="CL10" s="18"/>
      <c r="CM10" s="18"/>
      <c r="CN10" s="18"/>
      <c r="CO10" s="18"/>
      <c r="CP10" s="45"/>
      <c r="CQ10" s="43"/>
      <c r="CR10" s="18"/>
      <c r="CS10" s="18"/>
      <c r="CT10" s="18"/>
      <c r="CU10" s="18"/>
      <c r="CV10" s="45"/>
      <c r="CW10" s="7">
        <v>46795</v>
      </c>
      <c r="CX10" s="43"/>
      <c r="CY10" s="18"/>
      <c r="CZ10" s="18"/>
      <c r="DA10" s="18"/>
      <c r="DB10" s="18"/>
      <c r="DC10" s="18"/>
      <c r="DD10" s="45"/>
      <c r="DE10" s="43"/>
      <c r="DF10" s="18"/>
      <c r="DG10" s="18"/>
      <c r="DH10" s="18"/>
      <c r="DI10" s="18"/>
      <c r="DJ10" s="45"/>
      <c r="DL10" s="90">
        <v>47166</v>
      </c>
      <c r="DM10" s="43"/>
      <c r="DN10" s="18"/>
      <c r="DO10" s="18"/>
      <c r="DP10" s="18"/>
      <c r="DQ10" s="18"/>
      <c r="DR10" s="18"/>
      <c r="DS10" s="45"/>
      <c r="DT10" s="43"/>
      <c r="DU10" s="18"/>
      <c r="DV10" s="18"/>
      <c r="DW10" s="18"/>
      <c r="DX10" s="18"/>
      <c r="DY10" s="45"/>
      <c r="DZ10" s="90">
        <v>47530</v>
      </c>
      <c r="EA10" s="43"/>
      <c r="EB10" s="18"/>
      <c r="EC10" s="18"/>
      <c r="ED10" s="18"/>
      <c r="EE10" s="18"/>
      <c r="EF10" s="18"/>
      <c r="EG10" s="45"/>
      <c r="EH10" s="43"/>
      <c r="EI10" s="18"/>
      <c r="EJ10" s="18"/>
      <c r="EK10" s="18"/>
      <c r="EL10" s="18"/>
      <c r="EM10" s="45"/>
      <c r="EO10" s="90">
        <v>47894</v>
      </c>
      <c r="EP10" s="43"/>
      <c r="EQ10" s="18"/>
      <c r="ER10" s="18"/>
      <c r="ES10" s="18"/>
      <c r="ET10" s="18"/>
      <c r="EU10" s="18"/>
      <c r="EV10" s="45"/>
      <c r="EW10" s="43"/>
      <c r="EX10" s="18"/>
      <c r="EY10" s="18"/>
      <c r="EZ10" s="18"/>
      <c r="FA10" s="18"/>
      <c r="FB10" s="45"/>
      <c r="FC10" s="94">
        <v>48258</v>
      </c>
      <c r="FD10" s="43"/>
      <c r="FE10" s="18"/>
      <c r="FF10" s="18"/>
      <c r="FG10" s="18"/>
      <c r="FH10" s="18"/>
      <c r="FI10" s="18"/>
      <c r="FJ10" s="45"/>
      <c r="FK10" s="43"/>
      <c r="FL10" s="18"/>
      <c r="FM10" s="18"/>
      <c r="FN10" s="18"/>
      <c r="FO10" s="18"/>
      <c r="FP10" s="45"/>
    </row>
    <row r="11" spans="1:172" x14ac:dyDescent="0.25">
      <c r="A11" s="7">
        <v>44246</v>
      </c>
      <c r="B11" s="43">
        <v>0</v>
      </c>
      <c r="C11" s="18">
        <v>4</v>
      </c>
      <c r="D11" s="18">
        <v>3</v>
      </c>
      <c r="E11" s="18">
        <v>6</v>
      </c>
      <c r="F11" s="18">
        <v>4</v>
      </c>
      <c r="G11" s="18">
        <v>6</v>
      </c>
      <c r="H11" s="44">
        <v>1</v>
      </c>
      <c r="I11" s="43">
        <v>7</v>
      </c>
      <c r="J11" s="18">
        <v>5</v>
      </c>
      <c r="K11" s="18">
        <v>0</v>
      </c>
      <c r="L11" s="18">
        <v>7</v>
      </c>
      <c r="M11" s="18">
        <v>1</v>
      </c>
      <c r="N11" s="45">
        <v>5</v>
      </c>
      <c r="O11" s="380"/>
      <c r="P11" s="101">
        <v>44611</v>
      </c>
      <c r="Q11" s="43"/>
      <c r="R11" s="18"/>
      <c r="S11" s="18"/>
      <c r="T11" s="18"/>
      <c r="U11" s="18"/>
      <c r="V11" s="18"/>
      <c r="W11" s="45"/>
      <c r="X11" s="43"/>
      <c r="Y11" s="18"/>
      <c r="Z11" s="18"/>
      <c r="AA11" s="18"/>
      <c r="AB11" s="18"/>
      <c r="AC11" s="45"/>
      <c r="AD11" s="7">
        <v>44982</v>
      </c>
      <c r="AE11" s="43"/>
      <c r="AF11" s="18"/>
      <c r="AG11" s="18"/>
      <c r="AH11" s="18"/>
      <c r="AI11" s="18"/>
      <c r="AJ11" s="18"/>
      <c r="AK11" s="45"/>
      <c r="AL11" s="43"/>
      <c r="AM11" s="18"/>
      <c r="AN11" s="18"/>
      <c r="AO11" s="18"/>
      <c r="AP11" s="18"/>
      <c r="AQ11" s="45"/>
      <c r="AR11" s="90">
        <v>45346</v>
      </c>
      <c r="AS11" s="43"/>
      <c r="AT11" s="18"/>
      <c r="AU11" s="18"/>
      <c r="AV11" s="18"/>
      <c r="AW11" s="18"/>
      <c r="AX11" s="18"/>
      <c r="AY11" s="45"/>
      <c r="AZ11" s="43"/>
      <c r="BA11" s="18"/>
      <c r="BB11" s="18"/>
      <c r="BC11" s="18"/>
      <c r="BD11" s="18"/>
      <c r="BE11" s="45"/>
      <c r="BF11" s="90">
        <v>45710</v>
      </c>
      <c r="BG11" s="43"/>
      <c r="BH11" s="18"/>
      <c r="BI11" s="18"/>
      <c r="BJ11" s="18"/>
      <c r="BK11" s="18"/>
      <c r="BL11" s="18"/>
      <c r="BM11" s="45"/>
      <c r="BN11" s="43"/>
      <c r="BO11" s="18"/>
      <c r="BP11" s="18"/>
      <c r="BQ11" s="18"/>
      <c r="BR11" s="18"/>
      <c r="BS11" s="45"/>
      <c r="BT11" s="94">
        <v>46074</v>
      </c>
      <c r="BU11" s="43"/>
      <c r="BV11" s="18"/>
      <c r="BW11" s="18"/>
      <c r="BX11" s="18"/>
      <c r="BY11" s="18"/>
      <c r="BZ11" s="18"/>
      <c r="CA11" s="45"/>
      <c r="CB11" s="43"/>
      <c r="CC11" s="18"/>
      <c r="CD11" s="18"/>
      <c r="CE11" s="18"/>
      <c r="CF11" s="18"/>
      <c r="CG11" s="45"/>
      <c r="CI11" s="7">
        <v>46438</v>
      </c>
      <c r="CJ11" s="43"/>
      <c r="CK11" s="18"/>
      <c r="CL11" s="18"/>
      <c r="CM11" s="18"/>
      <c r="CN11" s="18"/>
      <c r="CO11" s="18"/>
      <c r="CP11" s="45"/>
      <c r="CQ11" s="43"/>
      <c r="CR11" s="18"/>
      <c r="CS11" s="18"/>
      <c r="CT11" s="18"/>
      <c r="CU11" s="18"/>
      <c r="CV11" s="45"/>
      <c r="CW11" s="7">
        <v>46802</v>
      </c>
      <c r="CX11" s="43"/>
      <c r="CY11" s="18"/>
      <c r="CZ11" s="18"/>
      <c r="DA11" s="18"/>
      <c r="DB11" s="18"/>
      <c r="DC11" s="18"/>
      <c r="DD11" s="45"/>
      <c r="DE11" s="43"/>
      <c r="DF11" s="18"/>
      <c r="DG11" s="18"/>
      <c r="DH11" s="18"/>
      <c r="DI11" s="18"/>
      <c r="DJ11" s="45"/>
      <c r="DL11" s="94">
        <v>47173</v>
      </c>
      <c r="DM11" s="43"/>
      <c r="DN11" s="18"/>
      <c r="DO11" s="18"/>
      <c r="DP11" s="18"/>
      <c r="DQ11" s="18"/>
      <c r="DR11" s="18"/>
      <c r="DS11" s="45"/>
      <c r="DT11" s="43"/>
      <c r="DU11" s="18"/>
      <c r="DV11" s="18"/>
      <c r="DW11" s="18"/>
      <c r="DX11" s="18"/>
      <c r="DY11" s="45"/>
      <c r="DZ11" s="94">
        <v>47537</v>
      </c>
      <c r="EA11" s="43"/>
      <c r="EB11" s="18"/>
      <c r="EC11" s="18"/>
      <c r="ED11" s="18"/>
      <c r="EE11" s="18"/>
      <c r="EF11" s="18"/>
      <c r="EG11" s="45"/>
      <c r="EH11" s="43"/>
      <c r="EI11" s="18"/>
      <c r="EJ11" s="18"/>
      <c r="EK11" s="18"/>
      <c r="EL11" s="18"/>
      <c r="EM11" s="45"/>
      <c r="EO11" s="90">
        <v>47901</v>
      </c>
      <c r="EP11" s="43"/>
      <c r="EQ11" s="18"/>
      <c r="ER11" s="18"/>
      <c r="ES11" s="18"/>
      <c r="ET11" s="18"/>
      <c r="EU11" s="18"/>
      <c r="EV11" s="45"/>
      <c r="EW11" s="43"/>
      <c r="EX11" s="18"/>
      <c r="EY11" s="18"/>
      <c r="EZ11" s="18"/>
      <c r="FA11" s="18"/>
      <c r="FB11" s="45"/>
      <c r="FC11" s="90">
        <v>48265</v>
      </c>
      <c r="FD11" s="43"/>
      <c r="FE11" s="18"/>
      <c r="FF11" s="18"/>
      <c r="FG11" s="18"/>
      <c r="FH11" s="18"/>
      <c r="FI11" s="18"/>
      <c r="FJ11" s="45"/>
      <c r="FK11" s="43"/>
      <c r="FL11" s="18"/>
      <c r="FM11" s="18"/>
      <c r="FN11" s="18"/>
      <c r="FO11" s="18"/>
      <c r="FP11" s="45"/>
    </row>
    <row r="12" spans="1:172" x14ac:dyDescent="0.25">
      <c r="A12" s="7">
        <v>44253</v>
      </c>
      <c r="B12" s="43">
        <v>1</v>
      </c>
      <c r="C12" s="18">
        <v>8</v>
      </c>
      <c r="D12" s="18">
        <v>6</v>
      </c>
      <c r="E12" s="18">
        <v>9</v>
      </c>
      <c r="F12" s="18">
        <v>7</v>
      </c>
      <c r="G12" s="18">
        <v>1</v>
      </c>
      <c r="H12" s="44">
        <v>8</v>
      </c>
      <c r="I12" s="43">
        <v>8</v>
      </c>
      <c r="J12" s="18">
        <v>8</v>
      </c>
      <c r="K12" s="18">
        <v>5</v>
      </c>
      <c r="L12" s="18">
        <v>3</v>
      </c>
      <c r="M12" s="18">
        <v>3</v>
      </c>
      <c r="N12" s="45">
        <v>8</v>
      </c>
      <c r="O12" s="380"/>
      <c r="P12" s="101">
        <v>44618</v>
      </c>
      <c r="Q12" s="43"/>
      <c r="R12" s="18"/>
      <c r="S12" s="18"/>
      <c r="T12" s="18"/>
      <c r="U12" s="18"/>
      <c r="V12" s="18"/>
      <c r="W12" s="45"/>
      <c r="X12" s="43"/>
      <c r="Y12" s="18"/>
      <c r="Z12" s="18"/>
      <c r="AA12" s="18"/>
      <c r="AB12" s="18"/>
      <c r="AC12" s="45"/>
      <c r="AD12" s="7">
        <v>44989</v>
      </c>
      <c r="AE12" s="43"/>
      <c r="AF12" s="18"/>
      <c r="AG12" s="18"/>
      <c r="AH12" s="18"/>
      <c r="AI12" s="18"/>
      <c r="AJ12" s="18"/>
      <c r="AK12" s="45"/>
      <c r="AL12" s="43"/>
      <c r="AM12" s="18"/>
      <c r="AN12" s="18"/>
      <c r="AO12" s="18"/>
      <c r="AP12" s="18"/>
      <c r="AQ12" s="45"/>
      <c r="AR12" s="90">
        <v>45353</v>
      </c>
      <c r="AS12" s="43"/>
      <c r="AT12" s="18"/>
      <c r="AU12" s="18"/>
      <c r="AV12" s="18"/>
      <c r="AW12" s="18"/>
      <c r="AX12" s="18"/>
      <c r="AY12" s="45"/>
      <c r="AZ12" s="43"/>
      <c r="BA12" s="18"/>
      <c r="BB12" s="18"/>
      <c r="BC12" s="18"/>
      <c r="BD12" s="18"/>
      <c r="BE12" s="45"/>
      <c r="BF12" s="94">
        <v>45717</v>
      </c>
      <c r="BG12" s="43"/>
      <c r="BH12" s="18"/>
      <c r="BI12" s="18"/>
      <c r="BJ12" s="18"/>
      <c r="BK12" s="18"/>
      <c r="BL12" s="18"/>
      <c r="BM12" s="45"/>
      <c r="BN12" s="43"/>
      <c r="BO12" s="18"/>
      <c r="BP12" s="18"/>
      <c r="BQ12" s="18"/>
      <c r="BR12" s="18"/>
      <c r="BS12" s="45"/>
      <c r="BT12" s="7">
        <v>46081</v>
      </c>
      <c r="BU12" s="43"/>
      <c r="BV12" s="18"/>
      <c r="BW12" s="18"/>
      <c r="BX12" s="18"/>
      <c r="BY12" s="18"/>
      <c r="BZ12" s="18"/>
      <c r="CA12" s="45"/>
      <c r="CB12" s="43"/>
      <c r="CC12" s="18"/>
      <c r="CD12" s="18"/>
      <c r="CE12" s="18"/>
      <c r="CF12" s="18"/>
      <c r="CG12" s="45"/>
      <c r="CI12" s="94">
        <v>46445</v>
      </c>
      <c r="CJ12" s="43"/>
      <c r="CK12" s="18"/>
      <c r="CL12" s="18"/>
      <c r="CM12" s="18"/>
      <c r="CN12" s="18"/>
      <c r="CO12" s="18"/>
      <c r="CP12" s="45"/>
      <c r="CQ12" s="43"/>
      <c r="CR12" s="18"/>
      <c r="CS12" s="18"/>
      <c r="CT12" s="18"/>
      <c r="CU12" s="18"/>
      <c r="CV12" s="45"/>
      <c r="CW12" s="94">
        <v>46809</v>
      </c>
      <c r="CX12" s="43"/>
      <c r="CY12" s="18"/>
      <c r="CZ12" s="18"/>
      <c r="DA12" s="18"/>
      <c r="DB12" s="18"/>
      <c r="DC12" s="18"/>
      <c r="DD12" s="45"/>
      <c r="DE12" s="43"/>
      <c r="DF12" s="18"/>
      <c r="DG12" s="18"/>
      <c r="DH12" s="18"/>
      <c r="DI12" s="18"/>
      <c r="DJ12" s="45"/>
      <c r="DL12" s="94">
        <v>47180</v>
      </c>
      <c r="DM12" s="43"/>
      <c r="DN12" s="18"/>
      <c r="DO12" s="18"/>
      <c r="DP12" s="18"/>
      <c r="DQ12" s="18"/>
      <c r="DR12" s="18"/>
      <c r="DS12" s="45"/>
      <c r="DT12" s="43"/>
      <c r="DU12" s="18"/>
      <c r="DV12" s="18"/>
      <c r="DW12" s="18"/>
      <c r="DX12" s="18"/>
      <c r="DY12" s="45"/>
      <c r="DZ12" s="90">
        <v>47544</v>
      </c>
      <c r="EA12" s="43"/>
      <c r="EB12" s="18"/>
      <c r="EC12" s="18"/>
      <c r="ED12" s="18"/>
      <c r="EE12" s="18"/>
      <c r="EF12" s="18"/>
      <c r="EG12" s="45"/>
      <c r="EH12" s="43"/>
      <c r="EI12" s="18"/>
      <c r="EJ12" s="18"/>
      <c r="EK12" s="18"/>
      <c r="EL12" s="18"/>
      <c r="EM12" s="45"/>
      <c r="EO12" s="94">
        <v>47908</v>
      </c>
      <c r="EP12" s="43"/>
      <c r="EQ12" s="18"/>
      <c r="ER12" s="18"/>
      <c r="ES12" s="18"/>
      <c r="ET12" s="18"/>
      <c r="EU12" s="18"/>
      <c r="EV12" s="45"/>
      <c r="EW12" s="43"/>
      <c r="EX12" s="18"/>
      <c r="EY12" s="18"/>
      <c r="EZ12" s="18"/>
      <c r="FA12" s="18"/>
      <c r="FB12" s="45"/>
      <c r="FC12" s="90">
        <v>48272</v>
      </c>
      <c r="FD12" s="43"/>
      <c r="FE12" s="18"/>
      <c r="FF12" s="18"/>
      <c r="FG12" s="18"/>
      <c r="FH12" s="18"/>
      <c r="FI12" s="18"/>
      <c r="FJ12" s="45"/>
      <c r="FK12" s="43"/>
      <c r="FL12" s="18"/>
      <c r="FM12" s="18"/>
      <c r="FN12" s="18"/>
      <c r="FO12" s="18"/>
      <c r="FP12" s="45"/>
    </row>
    <row r="13" spans="1:172" x14ac:dyDescent="0.25">
      <c r="A13" s="7">
        <v>44260</v>
      </c>
      <c r="B13" s="43">
        <v>3</v>
      </c>
      <c r="C13" s="18">
        <v>9</v>
      </c>
      <c r="D13" s="18">
        <v>9</v>
      </c>
      <c r="E13" s="18">
        <v>3</v>
      </c>
      <c r="F13" s="18">
        <v>9</v>
      </c>
      <c r="G13" s="18">
        <v>4</v>
      </c>
      <c r="H13" s="44">
        <v>8</v>
      </c>
      <c r="I13" s="43">
        <v>8</v>
      </c>
      <c r="J13" s="18">
        <v>3</v>
      </c>
      <c r="K13" s="18">
        <v>7</v>
      </c>
      <c r="L13" s="18">
        <v>8</v>
      </c>
      <c r="M13" s="18">
        <v>3</v>
      </c>
      <c r="N13" s="45">
        <v>7</v>
      </c>
      <c r="O13" s="380"/>
      <c r="P13" s="101">
        <v>44625</v>
      </c>
      <c r="Q13" s="43"/>
      <c r="R13" s="18"/>
      <c r="S13" s="18"/>
      <c r="T13" s="18"/>
      <c r="U13" s="18"/>
      <c r="V13" s="18"/>
      <c r="W13" s="45"/>
      <c r="X13" s="43"/>
      <c r="Y13" s="18"/>
      <c r="Z13" s="18"/>
      <c r="AA13" s="18"/>
      <c r="AB13" s="18"/>
      <c r="AC13" s="45"/>
      <c r="AD13" s="90">
        <v>44996</v>
      </c>
      <c r="AE13" s="43"/>
      <c r="AF13" s="18"/>
      <c r="AG13" s="18"/>
      <c r="AH13" s="18"/>
      <c r="AI13" s="18"/>
      <c r="AJ13" s="18"/>
      <c r="AK13" s="45"/>
      <c r="AL13" s="43"/>
      <c r="AM13" s="18"/>
      <c r="AN13" s="18"/>
      <c r="AO13" s="18"/>
      <c r="AP13" s="18"/>
      <c r="AQ13" s="45"/>
      <c r="AR13" s="94">
        <v>45360</v>
      </c>
      <c r="AS13" s="43"/>
      <c r="AT13" s="18"/>
      <c r="AU13" s="18"/>
      <c r="AV13" s="18"/>
      <c r="AW13" s="18"/>
      <c r="AX13" s="18"/>
      <c r="AY13" s="45"/>
      <c r="AZ13" s="43"/>
      <c r="BA13" s="18"/>
      <c r="BB13" s="18"/>
      <c r="BC13" s="18"/>
      <c r="BD13" s="18"/>
      <c r="BE13" s="45"/>
      <c r="BF13" s="7">
        <v>45724</v>
      </c>
      <c r="BG13" s="43"/>
      <c r="BH13" s="18"/>
      <c r="BI13" s="18"/>
      <c r="BJ13" s="18"/>
      <c r="BK13" s="18"/>
      <c r="BL13" s="18"/>
      <c r="BM13" s="45"/>
      <c r="BN13" s="43"/>
      <c r="BO13" s="18"/>
      <c r="BP13" s="18"/>
      <c r="BQ13" s="18"/>
      <c r="BR13" s="18"/>
      <c r="BS13" s="45"/>
      <c r="BT13" s="7">
        <v>46088</v>
      </c>
      <c r="BU13" s="43"/>
      <c r="BV13" s="18"/>
      <c r="BW13" s="18"/>
      <c r="BX13" s="18"/>
      <c r="BY13" s="18"/>
      <c r="BZ13" s="18"/>
      <c r="CA13" s="45"/>
      <c r="CB13" s="43"/>
      <c r="CC13" s="18"/>
      <c r="CD13" s="18"/>
      <c r="CE13" s="18"/>
      <c r="CF13" s="18"/>
      <c r="CG13" s="45"/>
      <c r="CI13" s="7">
        <v>46452</v>
      </c>
      <c r="CJ13" s="43"/>
      <c r="CK13" s="18"/>
      <c r="CL13" s="18"/>
      <c r="CM13" s="18"/>
      <c r="CN13" s="18"/>
      <c r="CO13" s="18"/>
      <c r="CP13" s="45"/>
      <c r="CQ13" s="43"/>
      <c r="CR13" s="18"/>
      <c r="CS13" s="18"/>
      <c r="CT13" s="18"/>
      <c r="CU13" s="18"/>
      <c r="CV13" s="45"/>
      <c r="CW13" s="7">
        <v>46816</v>
      </c>
      <c r="CX13" s="43"/>
      <c r="CY13" s="18"/>
      <c r="CZ13" s="18"/>
      <c r="DA13" s="18"/>
      <c r="DB13" s="18"/>
      <c r="DC13" s="18"/>
      <c r="DD13" s="45"/>
      <c r="DE13" s="43"/>
      <c r="DF13" s="18"/>
      <c r="DG13" s="18"/>
      <c r="DH13" s="18"/>
      <c r="DI13" s="18"/>
      <c r="DJ13" s="45"/>
      <c r="DL13" s="90">
        <v>47187</v>
      </c>
      <c r="DM13" s="43"/>
      <c r="DN13" s="18"/>
      <c r="DO13" s="18"/>
      <c r="DP13" s="18"/>
      <c r="DQ13" s="18"/>
      <c r="DR13" s="18"/>
      <c r="DS13" s="45"/>
      <c r="DT13" s="43"/>
      <c r="DU13" s="18"/>
      <c r="DV13" s="18"/>
      <c r="DW13" s="18"/>
      <c r="DX13" s="18"/>
      <c r="DY13" s="45"/>
      <c r="DZ13" s="90">
        <v>47551</v>
      </c>
      <c r="EA13" s="43"/>
      <c r="EB13" s="18"/>
      <c r="EC13" s="18"/>
      <c r="ED13" s="18"/>
      <c r="EE13" s="18"/>
      <c r="EF13" s="18"/>
      <c r="EG13" s="45"/>
      <c r="EH13" s="43"/>
      <c r="EI13" s="18"/>
      <c r="EJ13" s="18"/>
      <c r="EK13" s="18"/>
      <c r="EL13" s="18"/>
      <c r="EM13" s="45"/>
      <c r="EO13" s="90">
        <v>47915</v>
      </c>
      <c r="EP13" s="43"/>
      <c r="EQ13" s="18"/>
      <c r="ER13" s="18"/>
      <c r="ES13" s="18"/>
      <c r="ET13" s="18"/>
      <c r="EU13" s="18"/>
      <c r="EV13" s="45"/>
      <c r="EW13" s="43"/>
      <c r="EX13" s="18"/>
      <c r="EY13" s="18"/>
      <c r="EZ13" s="18"/>
      <c r="FA13" s="18"/>
      <c r="FB13" s="45"/>
      <c r="FC13" s="94">
        <v>48279</v>
      </c>
      <c r="FD13" s="43"/>
      <c r="FE13" s="18"/>
      <c r="FF13" s="18"/>
      <c r="FG13" s="18"/>
      <c r="FH13" s="18"/>
      <c r="FI13" s="18"/>
      <c r="FJ13" s="45"/>
      <c r="FK13" s="43"/>
      <c r="FL13" s="18"/>
      <c r="FM13" s="18"/>
      <c r="FN13" s="18"/>
      <c r="FO13" s="18"/>
      <c r="FP13" s="45"/>
    </row>
    <row r="14" spans="1:172" x14ac:dyDescent="0.25">
      <c r="A14" s="7">
        <v>44267</v>
      </c>
      <c r="B14" s="43">
        <v>7</v>
      </c>
      <c r="C14" s="18">
        <v>8</v>
      </c>
      <c r="D14" s="18">
        <v>5</v>
      </c>
      <c r="E14" s="18">
        <v>4</v>
      </c>
      <c r="F14" s="18">
        <v>6</v>
      </c>
      <c r="G14" s="18">
        <v>2</v>
      </c>
      <c r="H14" s="44">
        <v>3</v>
      </c>
      <c r="I14" s="43">
        <v>6</v>
      </c>
      <c r="J14" s="18">
        <v>2</v>
      </c>
      <c r="K14" s="18">
        <v>6</v>
      </c>
      <c r="L14" s="18">
        <v>9</v>
      </c>
      <c r="M14" s="18">
        <v>6</v>
      </c>
      <c r="N14" s="45">
        <v>1</v>
      </c>
      <c r="O14" s="380"/>
      <c r="P14" s="101">
        <v>44632</v>
      </c>
      <c r="Q14" s="43"/>
      <c r="R14" s="18"/>
      <c r="S14" s="18"/>
      <c r="T14" s="18"/>
      <c r="U14" s="18"/>
      <c r="V14" s="18"/>
      <c r="W14" s="45"/>
      <c r="X14" s="43"/>
      <c r="Y14" s="18"/>
      <c r="Z14" s="18"/>
      <c r="AA14" s="18"/>
      <c r="AB14" s="18"/>
      <c r="AC14" s="45"/>
      <c r="AD14" s="94">
        <v>45003</v>
      </c>
      <c r="AE14" s="43"/>
      <c r="AF14" s="18"/>
      <c r="AG14" s="18"/>
      <c r="AH14" s="18"/>
      <c r="AI14" s="18"/>
      <c r="AJ14" s="18"/>
      <c r="AK14" s="45"/>
      <c r="AL14" s="43"/>
      <c r="AM14" s="18"/>
      <c r="AN14" s="18"/>
      <c r="AO14" s="18"/>
      <c r="AP14" s="18"/>
      <c r="AQ14" s="45"/>
      <c r="AR14" s="7">
        <v>45367</v>
      </c>
      <c r="AS14" s="43"/>
      <c r="AT14" s="18"/>
      <c r="AU14" s="18"/>
      <c r="AV14" s="18"/>
      <c r="AW14" s="18"/>
      <c r="AX14" s="18"/>
      <c r="AY14" s="45"/>
      <c r="AZ14" s="43"/>
      <c r="BA14" s="18"/>
      <c r="BB14" s="18"/>
      <c r="BC14" s="18"/>
      <c r="BD14" s="18"/>
      <c r="BE14" s="45"/>
      <c r="BF14" s="94">
        <v>45731</v>
      </c>
      <c r="BG14" s="43"/>
      <c r="BH14" s="18"/>
      <c r="BI14" s="18"/>
      <c r="BJ14" s="18"/>
      <c r="BK14" s="18"/>
      <c r="BL14" s="18"/>
      <c r="BM14" s="45"/>
      <c r="BN14" s="43"/>
      <c r="BO14" s="18"/>
      <c r="BP14" s="18"/>
      <c r="BQ14" s="18"/>
      <c r="BR14" s="18"/>
      <c r="BS14" s="45"/>
      <c r="BT14" s="94">
        <v>46095</v>
      </c>
      <c r="BU14" s="43"/>
      <c r="BV14" s="18"/>
      <c r="BW14" s="18"/>
      <c r="BX14" s="18"/>
      <c r="BY14" s="18"/>
      <c r="BZ14" s="18"/>
      <c r="CA14" s="45"/>
      <c r="CB14" s="43"/>
      <c r="CC14" s="18"/>
      <c r="CD14" s="18"/>
      <c r="CE14" s="18"/>
      <c r="CF14" s="18"/>
      <c r="CG14" s="45"/>
      <c r="CI14" s="94">
        <v>46459</v>
      </c>
      <c r="CJ14" s="43"/>
      <c r="CK14" s="18"/>
      <c r="CL14" s="18"/>
      <c r="CM14" s="18"/>
      <c r="CN14" s="18"/>
      <c r="CO14" s="18"/>
      <c r="CP14" s="45"/>
      <c r="CQ14" s="43"/>
      <c r="CR14" s="18"/>
      <c r="CS14" s="18"/>
      <c r="CT14" s="18"/>
      <c r="CU14" s="18"/>
      <c r="CV14" s="45"/>
      <c r="CW14" s="7">
        <v>46823</v>
      </c>
      <c r="CX14" s="43"/>
      <c r="CY14" s="18"/>
      <c r="CZ14" s="18"/>
      <c r="DA14" s="18"/>
      <c r="DB14" s="18"/>
      <c r="DC14" s="18"/>
      <c r="DD14" s="45"/>
      <c r="DE14" s="43"/>
      <c r="DF14" s="18"/>
      <c r="DG14" s="18"/>
      <c r="DH14" s="18"/>
      <c r="DI14" s="18"/>
      <c r="DJ14" s="45"/>
      <c r="DL14" s="94">
        <v>47194</v>
      </c>
      <c r="DM14" s="43"/>
      <c r="DN14" s="18"/>
      <c r="DO14" s="18"/>
      <c r="DP14" s="18"/>
      <c r="DQ14" s="18"/>
      <c r="DR14" s="18"/>
      <c r="DS14" s="45"/>
      <c r="DT14" s="43"/>
      <c r="DU14" s="18"/>
      <c r="DV14" s="18"/>
      <c r="DW14" s="18"/>
      <c r="DX14" s="18"/>
      <c r="DY14" s="45"/>
      <c r="DZ14" s="94">
        <v>47558</v>
      </c>
      <c r="EA14" s="43"/>
      <c r="EB14" s="18"/>
      <c r="EC14" s="18"/>
      <c r="ED14" s="18"/>
      <c r="EE14" s="18"/>
      <c r="EF14" s="18"/>
      <c r="EG14" s="45"/>
      <c r="EH14" s="43"/>
      <c r="EI14" s="18"/>
      <c r="EJ14" s="18"/>
      <c r="EK14" s="18"/>
      <c r="EL14" s="18"/>
      <c r="EM14" s="45"/>
      <c r="EO14" s="94">
        <v>47922</v>
      </c>
      <c r="EP14" s="43"/>
      <c r="EQ14" s="18"/>
      <c r="ER14" s="18"/>
      <c r="ES14" s="18"/>
      <c r="ET14" s="18"/>
      <c r="EU14" s="18"/>
      <c r="EV14" s="45"/>
      <c r="EW14" s="43"/>
      <c r="EX14" s="18"/>
      <c r="EY14" s="18"/>
      <c r="EZ14" s="18"/>
      <c r="FA14" s="18"/>
      <c r="FB14" s="45"/>
      <c r="FC14" s="90">
        <v>48286</v>
      </c>
      <c r="FD14" s="43"/>
      <c r="FE14" s="18"/>
      <c r="FF14" s="18"/>
      <c r="FG14" s="18"/>
      <c r="FH14" s="18"/>
      <c r="FI14" s="18"/>
      <c r="FJ14" s="45"/>
      <c r="FK14" s="43"/>
      <c r="FL14" s="18"/>
      <c r="FM14" s="18"/>
      <c r="FN14" s="18"/>
      <c r="FO14" s="18"/>
      <c r="FP14" s="45"/>
    </row>
    <row r="15" spans="1:172" x14ac:dyDescent="0.25">
      <c r="A15" s="7">
        <v>44274</v>
      </c>
      <c r="B15" s="43">
        <v>2</v>
      </c>
      <c r="C15" s="18">
        <v>5</v>
      </c>
      <c r="D15" s="18">
        <v>0</v>
      </c>
      <c r="E15" s="18">
        <v>8</v>
      </c>
      <c r="F15" s="18">
        <v>7</v>
      </c>
      <c r="G15" s="18">
        <v>1</v>
      </c>
      <c r="H15" s="44">
        <v>3</v>
      </c>
      <c r="I15" s="43">
        <v>8</v>
      </c>
      <c r="J15" s="18">
        <v>9</v>
      </c>
      <c r="K15" s="18">
        <v>2</v>
      </c>
      <c r="L15" s="18">
        <v>0</v>
      </c>
      <c r="M15" s="18">
        <v>5</v>
      </c>
      <c r="N15" s="45">
        <v>4</v>
      </c>
      <c r="O15" s="380"/>
      <c r="P15" s="101">
        <v>44639</v>
      </c>
      <c r="Q15" s="43"/>
      <c r="R15" s="18"/>
      <c r="S15" s="18"/>
      <c r="T15" s="18"/>
      <c r="U15" s="18"/>
      <c r="V15" s="18"/>
      <c r="W15" s="45"/>
      <c r="X15" s="43"/>
      <c r="Y15" s="18"/>
      <c r="Z15" s="18"/>
      <c r="AA15" s="18"/>
      <c r="AB15" s="18"/>
      <c r="AC15" s="45"/>
      <c r="AD15" s="7">
        <v>45010</v>
      </c>
      <c r="AE15" s="43"/>
      <c r="AF15" s="18"/>
      <c r="AG15" s="18"/>
      <c r="AH15" s="18"/>
      <c r="AI15" s="18"/>
      <c r="AJ15" s="18"/>
      <c r="AK15" s="45"/>
      <c r="AL15" s="43"/>
      <c r="AM15" s="18"/>
      <c r="AN15" s="18"/>
      <c r="AO15" s="18"/>
      <c r="AP15" s="18"/>
      <c r="AQ15" s="45"/>
      <c r="AR15" s="90">
        <v>45374</v>
      </c>
      <c r="AS15" s="43"/>
      <c r="AT15" s="18"/>
      <c r="AU15" s="18"/>
      <c r="AV15" s="18"/>
      <c r="AW15" s="18"/>
      <c r="AX15" s="18"/>
      <c r="AY15" s="45"/>
      <c r="AZ15" s="43"/>
      <c r="BA15" s="18"/>
      <c r="BB15" s="18"/>
      <c r="BC15" s="18"/>
      <c r="BD15" s="18"/>
      <c r="BE15" s="45"/>
      <c r="BF15" s="7">
        <v>45738</v>
      </c>
      <c r="BG15" s="43"/>
      <c r="BH15" s="18"/>
      <c r="BI15" s="18"/>
      <c r="BJ15" s="18"/>
      <c r="BK15" s="18"/>
      <c r="BL15" s="18"/>
      <c r="BM15" s="45"/>
      <c r="BN15" s="43"/>
      <c r="BO15" s="18"/>
      <c r="BP15" s="18"/>
      <c r="BQ15" s="18"/>
      <c r="BR15" s="18"/>
      <c r="BS15" s="45"/>
      <c r="BT15" s="7">
        <v>46102</v>
      </c>
      <c r="BU15" s="43"/>
      <c r="BV15" s="18"/>
      <c r="BW15" s="18"/>
      <c r="BX15" s="18"/>
      <c r="BY15" s="18"/>
      <c r="BZ15" s="18"/>
      <c r="CA15" s="45"/>
      <c r="CB15" s="43"/>
      <c r="CC15" s="18"/>
      <c r="CD15" s="18"/>
      <c r="CE15" s="18"/>
      <c r="CF15" s="18"/>
      <c r="CG15" s="45"/>
      <c r="CI15" s="7">
        <v>46466</v>
      </c>
      <c r="CJ15" s="43"/>
      <c r="CK15" s="18"/>
      <c r="CL15" s="18"/>
      <c r="CM15" s="18"/>
      <c r="CN15" s="18"/>
      <c r="CO15" s="18"/>
      <c r="CP15" s="45"/>
      <c r="CQ15" s="43"/>
      <c r="CR15" s="18"/>
      <c r="CS15" s="18"/>
      <c r="CT15" s="18"/>
      <c r="CU15" s="18"/>
      <c r="CV15" s="45"/>
      <c r="CW15" s="94">
        <v>46830</v>
      </c>
      <c r="CX15" s="43"/>
      <c r="CY15" s="18"/>
      <c r="CZ15" s="18"/>
      <c r="DA15" s="18"/>
      <c r="DB15" s="18"/>
      <c r="DC15" s="18"/>
      <c r="DD15" s="45"/>
      <c r="DE15" s="43"/>
      <c r="DF15" s="18"/>
      <c r="DG15" s="18"/>
      <c r="DH15" s="18"/>
      <c r="DI15" s="18"/>
      <c r="DJ15" s="45"/>
      <c r="DL15" s="90">
        <v>47201</v>
      </c>
      <c r="DM15" s="43"/>
      <c r="DN15" s="18"/>
      <c r="DO15" s="18"/>
      <c r="DP15" s="18"/>
      <c r="DQ15" s="18"/>
      <c r="DR15" s="18"/>
      <c r="DS15" s="45"/>
      <c r="DT15" s="43"/>
      <c r="DU15" s="18"/>
      <c r="DV15" s="18"/>
      <c r="DW15" s="18"/>
      <c r="DX15" s="18"/>
      <c r="DY15" s="45"/>
      <c r="DZ15" s="90">
        <v>47565</v>
      </c>
      <c r="EA15" s="43"/>
      <c r="EB15" s="18"/>
      <c r="EC15" s="18"/>
      <c r="ED15" s="18"/>
      <c r="EE15" s="18"/>
      <c r="EF15" s="18"/>
      <c r="EG15" s="45"/>
      <c r="EH15" s="43"/>
      <c r="EI15" s="18"/>
      <c r="EJ15" s="18"/>
      <c r="EK15" s="18"/>
      <c r="EL15" s="18"/>
      <c r="EM15" s="45"/>
      <c r="EO15" s="90">
        <v>47929</v>
      </c>
      <c r="EP15" s="43"/>
      <c r="EQ15" s="18"/>
      <c r="ER15" s="18"/>
      <c r="ES15" s="18"/>
      <c r="ET15" s="18"/>
      <c r="EU15" s="18"/>
      <c r="EV15" s="45"/>
      <c r="EW15" s="43"/>
      <c r="EX15" s="18"/>
      <c r="EY15" s="18"/>
      <c r="EZ15" s="18"/>
      <c r="FA15" s="18"/>
      <c r="FB15" s="45"/>
      <c r="FC15" s="94">
        <v>48293</v>
      </c>
      <c r="FD15" s="43"/>
      <c r="FE15" s="18"/>
      <c r="FF15" s="18"/>
      <c r="FG15" s="18"/>
      <c r="FH15" s="18"/>
      <c r="FI15" s="18"/>
      <c r="FJ15" s="45"/>
      <c r="FK15" s="43"/>
      <c r="FL15" s="18"/>
      <c r="FM15" s="18"/>
      <c r="FN15" s="18"/>
      <c r="FO15" s="18"/>
      <c r="FP15" s="45"/>
    </row>
    <row r="16" spans="1:172" x14ac:dyDescent="0.25">
      <c r="A16" s="7">
        <v>44281</v>
      </c>
      <c r="B16" s="43">
        <v>9</v>
      </c>
      <c r="C16" s="18">
        <v>5</v>
      </c>
      <c r="D16" s="18">
        <v>9</v>
      </c>
      <c r="E16" s="18">
        <v>3</v>
      </c>
      <c r="F16" s="18">
        <v>1</v>
      </c>
      <c r="G16" s="18">
        <v>0</v>
      </c>
      <c r="H16" s="44">
        <v>1</v>
      </c>
      <c r="I16" s="43">
        <v>9</v>
      </c>
      <c r="J16" s="18">
        <v>6</v>
      </c>
      <c r="K16" s="18">
        <v>2</v>
      </c>
      <c r="L16" s="18">
        <v>5</v>
      </c>
      <c r="M16" s="18">
        <v>5</v>
      </c>
      <c r="N16" s="45">
        <v>9</v>
      </c>
      <c r="O16" s="380"/>
      <c r="P16" s="101">
        <v>44646</v>
      </c>
      <c r="Q16" s="43"/>
      <c r="R16" s="18"/>
      <c r="S16" s="18"/>
      <c r="T16" s="18"/>
      <c r="U16" s="18"/>
      <c r="V16" s="18"/>
      <c r="W16" s="45"/>
      <c r="X16" s="43"/>
      <c r="Y16" s="18"/>
      <c r="Z16" s="18"/>
      <c r="AA16" s="18"/>
      <c r="AB16" s="18"/>
      <c r="AC16" s="45"/>
      <c r="AD16" s="7">
        <v>45017</v>
      </c>
      <c r="AE16" s="43"/>
      <c r="AF16" s="18"/>
      <c r="AG16" s="18"/>
      <c r="AH16" s="18"/>
      <c r="AI16" s="18"/>
      <c r="AJ16" s="18"/>
      <c r="AK16" s="45"/>
      <c r="AL16" s="43"/>
      <c r="AM16" s="18"/>
      <c r="AN16" s="18"/>
      <c r="AO16" s="18"/>
      <c r="AP16" s="18"/>
      <c r="AQ16" s="45"/>
      <c r="AR16" s="90">
        <v>45381</v>
      </c>
      <c r="AS16" s="43"/>
      <c r="AT16" s="18"/>
      <c r="AU16" s="18"/>
      <c r="AV16" s="18"/>
      <c r="AW16" s="18"/>
      <c r="AX16" s="18"/>
      <c r="AY16" s="45"/>
      <c r="AZ16" s="43"/>
      <c r="BA16" s="18"/>
      <c r="BB16" s="18"/>
      <c r="BC16" s="18"/>
      <c r="BD16" s="18"/>
      <c r="BE16" s="45"/>
      <c r="BF16" s="90">
        <v>45745</v>
      </c>
      <c r="BG16" s="43"/>
      <c r="BH16" s="18"/>
      <c r="BI16" s="18"/>
      <c r="BJ16" s="18"/>
      <c r="BK16" s="18"/>
      <c r="BL16" s="18"/>
      <c r="BM16" s="45"/>
      <c r="BN16" s="43"/>
      <c r="BO16" s="18"/>
      <c r="BP16" s="18"/>
      <c r="BQ16" s="18"/>
      <c r="BR16" s="18"/>
      <c r="BS16" s="45"/>
      <c r="BT16" s="7">
        <v>46109</v>
      </c>
      <c r="BU16" s="43"/>
      <c r="BV16" s="18"/>
      <c r="BW16" s="18"/>
      <c r="BX16" s="18"/>
      <c r="BY16" s="18"/>
      <c r="BZ16" s="18"/>
      <c r="CA16" s="45"/>
      <c r="CB16" s="43"/>
      <c r="CC16" s="18"/>
      <c r="CD16" s="18"/>
      <c r="CE16" s="18"/>
      <c r="CF16" s="18"/>
      <c r="CG16" s="45"/>
      <c r="CI16" s="7">
        <v>46473</v>
      </c>
      <c r="CJ16" s="43"/>
      <c r="CK16" s="18"/>
      <c r="CL16" s="18"/>
      <c r="CM16" s="18"/>
      <c r="CN16" s="18"/>
      <c r="CO16" s="18"/>
      <c r="CP16" s="45"/>
      <c r="CQ16" s="43"/>
      <c r="CR16" s="18"/>
      <c r="CS16" s="18"/>
      <c r="CT16" s="18"/>
      <c r="CU16" s="18"/>
      <c r="CV16" s="45"/>
      <c r="CW16" s="7">
        <v>46837</v>
      </c>
      <c r="CX16" s="43"/>
      <c r="CY16" s="18"/>
      <c r="CZ16" s="18"/>
      <c r="DA16" s="18"/>
      <c r="DB16" s="18"/>
      <c r="DC16" s="18"/>
      <c r="DD16" s="45"/>
      <c r="DE16" s="43"/>
      <c r="DF16" s="18"/>
      <c r="DG16" s="18"/>
      <c r="DH16" s="18"/>
      <c r="DI16" s="18"/>
      <c r="DJ16" s="45"/>
      <c r="DL16" s="94">
        <v>47208</v>
      </c>
      <c r="DM16" s="43"/>
      <c r="DN16" s="18"/>
      <c r="DO16" s="18"/>
      <c r="DP16" s="18"/>
      <c r="DQ16" s="18"/>
      <c r="DR16" s="18"/>
      <c r="DS16" s="45"/>
      <c r="DT16" s="43"/>
      <c r="DU16" s="18"/>
      <c r="DV16" s="18"/>
      <c r="DW16" s="18"/>
      <c r="DX16" s="18"/>
      <c r="DY16" s="45"/>
      <c r="DZ16" s="90">
        <v>47572</v>
      </c>
      <c r="EA16" s="43"/>
      <c r="EB16" s="18"/>
      <c r="EC16" s="18"/>
      <c r="ED16" s="18"/>
      <c r="EE16" s="18"/>
      <c r="EF16" s="18"/>
      <c r="EG16" s="45"/>
      <c r="EH16" s="43"/>
      <c r="EI16" s="18"/>
      <c r="EJ16" s="18"/>
      <c r="EK16" s="18"/>
      <c r="EL16" s="18"/>
      <c r="EM16" s="45"/>
      <c r="EO16" s="90">
        <v>47936</v>
      </c>
      <c r="EP16" s="43"/>
      <c r="EQ16" s="18"/>
      <c r="ER16" s="18"/>
      <c r="ES16" s="18"/>
      <c r="ET16" s="18"/>
      <c r="EU16" s="18"/>
      <c r="EV16" s="45"/>
      <c r="EW16" s="43"/>
      <c r="EX16" s="18"/>
      <c r="EY16" s="18"/>
      <c r="EZ16" s="18"/>
      <c r="FA16" s="18"/>
      <c r="FB16" s="45"/>
      <c r="FC16" s="90">
        <v>48300</v>
      </c>
      <c r="FD16" s="43"/>
      <c r="FE16" s="18"/>
      <c r="FF16" s="18"/>
      <c r="FG16" s="18"/>
      <c r="FH16" s="18"/>
      <c r="FI16" s="18"/>
      <c r="FJ16" s="45"/>
      <c r="FK16" s="43"/>
      <c r="FL16" s="18"/>
      <c r="FM16" s="18"/>
      <c r="FN16" s="18"/>
      <c r="FO16" s="18"/>
      <c r="FP16" s="45"/>
    </row>
    <row r="17" spans="1:172" x14ac:dyDescent="0.25">
      <c r="A17" s="7">
        <v>44288</v>
      </c>
      <c r="B17" s="43">
        <v>4</v>
      </c>
      <c r="C17" s="18">
        <v>8</v>
      </c>
      <c r="D17" s="18">
        <v>2</v>
      </c>
      <c r="E17" s="18">
        <v>4</v>
      </c>
      <c r="F17" s="18">
        <v>8</v>
      </c>
      <c r="G17" s="18">
        <v>9</v>
      </c>
      <c r="H17" s="44">
        <v>7</v>
      </c>
      <c r="I17" s="43">
        <v>1</v>
      </c>
      <c r="J17" s="18">
        <v>4</v>
      </c>
      <c r="K17" s="18">
        <v>9</v>
      </c>
      <c r="L17" s="18">
        <v>6</v>
      </c>
      <c r="M17" s="18">
        <v>8</v>
      </c>
      <c r="N17" s="45">
        <v>6</v>
      </c>
      <c r="O17" s="380"/>
      <c r="P17" s="101">
        <v>44653</v>
      </c>
      <c r="Q17" s="43"/>
      <c r="R17" s="18"/>
      <c r="S17" s="18"/>
      <c r="T17" s="18"/>
      <c r="U17" s="18"/>
      <c r="V17" s="18"/>
      <c r="W17" s="45"/>
      <c r="X17" s="43"/>
      <c r="Y17" s="18"/>
      <c r="Z17" s="18"/>
      <c r="AA17" s="18"/>
      <c r="AB17" s="18"/>
      <c r="AC17" s="45"/>
      <c r="AD17" s="90">
        <v>45024</v>
      </c>
      <c r="AE17" s="43"/>
      <c r="AF17" s="18"/>
      <c r="AG17" s="18"/>
      <c r="AH17" s="18"/>
      <c r="AI17" s="18"/>
      <c r="AJ17" s="18"/>
      <c r="AK17" s="45"/>
      <c r="AL17" s="43"/>
      <c r="AM17" s="18"/>
      <c r="AN17" s="18"/>
      <c r="AO17" s="18"/>
      <c r="AP17" s="18"/>
      <c r="AQ17" s="45"/>
      <c r="AR17" s="94">
        <v>45388</v>
      </c>
      <c r="AS17" s="43"/>
      <c r="AT17" s="18"/>
      <c r="AU17" s="18"/>
      <c r="AV17" s="18"/>
      <c r="AW17" s="18"/>
      <c r="AX17" s="18"/>
      <c r="AY17" s="45"/>
      <c r="AZ17" s="43"/>
      <c r="BA17" s="18"/>
      <c r="BB17" s="18"/>
      <c r="BC17" s="18"/>
      <c r="BD17" s="18"/>
      <c r="BE17" s="45"/>
      <c r="BF17" s="94">
        <v>45752</v>
      </c>
      <c r="BG17" s="43"/>
      <c r="BH17" s="18"/>
      <c r="BI17" s="18"/>
      <c r="BJ17" s="18"/>
      <c r="BK17" s="18"/>
      <c r="BL17" s="18"/>
      <c r="BM17" s="45"/>
      <c r="BN17" s="43"/>
      <c r="BO17" s="18"/>
      <c r="BP17" s="18"/>
      <c r="BQ17" s="18"/>
      <c r="BR17" s="18"/>
      <c r="BS17" s="45"/>
      <c r="BT17" s="94">
        <v>46116</v>
      </c>
      <c r="BU17" s="43"/>
      <c r="BV17" s="18"/>
      <c r="BW17" s="18"/>
      <c r="BX17" s="18"/>
      <c r="BY17" s="18"/>
      <c r="BZ17" s="18"/>
      <c r="CA17" s="45"/>
      <c r="CB17" s="43"/>
      <c r="CC17" s="18"/>
      <c r="CD17" s="18"/>
      <c r="CE17" s="18"/>
      <c r="CF17" s="18"/>
      <c r="CG17" s="45"/>
      <c r="CI17" s="94">
        <v>46480</v>
      </c>
      <c r="CJ17" s="43"/>
      <c r="CK17" s="18"/>
      <c r="CL17" s="18"/>
      <c r="CM17" s="18"/>
      <c r="CN17" s="18"/>
      <c r="CO17" s="18"/>
      <c r="CP17" s="45"/>
      <c r="CQ17" s="43"/>
      <c r="CR17" s="18"/>
      <c r="CS17" s="18"/>
      <c r="CT17" s="18"/>
      <c r="CU17" s="18"/>
      <c r="CV17" s="45"/>
      <c r="CW17" s="7">
        <v>46844</v>
      </c>
      <c r="CX17" s="43"/>
      <c r="CY17" s="18"/>
      <c r="CZ17" s="18"/>
      <c r="DA17" s="18"/>
      <c r="DB17" s="18"/>
      <c r="DC17" s="18"/>
      <c r="DD17" s="45"/>
      <c r="DE17" s="43"/>
      <c r="DF17" s="18"/>
      <c r="DG17" s="18"/>
      <c r="DH17" s="18"/>
      <c r="DI17" s="18"/>
      <c r="DJ17" s="45"/>
      <c r="DL17" s="94">
        <v>47215</v>
      </c>
      <c r="DM17" s="43"/>
      <c r="DN17" s="18"/>
      <c r="DO17" s="18"/>
      <c r="DP17" s="18"/>
      <c r="DQ17" s="18"/>
      <c r="DR17" s="18"/>
      <c r="DS17" s="45"/>
      <c r="DT17" s="43"/>
      <c r="DU17" s="18"/>
      <c r="DV17" s="18"/>
      <c r="DW17" s="18"/>
      <c r="DX17" s="18"/>
      <c r="DY17" s="45"/>
      <c r="DZ17" s="94">
        <v>47579</v>
      </c>
      <c r="EA17" s="43"/>
      <c r="EB17" s="18"/>
      <c r="EC17" s="18"/>
      <c r="ED17" s="18"/>
      <c r="EE17" s="18"/>
      <c r="EF17" s="18"/>
      <c r="EG17" s="45"/>
      <c r="EH17" s="43"/>
      <c r="EI17" s="18"/>
      <c r="EJ17" s="18"/>
      <c r="EK17" s="18"/>
      <c r="EL17" s="18"/>
      <c r="EM17" s="45"/>
      <c r="EO17" s="94">
        <v>47943</v>
      </c>
      <c r="EP17" s="43"/>
      <c r="EQ17" s="18"/>
      <c r="ER17" s="18"/>
      <c r="ES17" s="18"/>
      <c r="ET17" s="18"/>
      <c r="EU17" s="18"/>
      <c r="EV17" s="45"/>
      <c r="EW17" s="43"/>
      <c r="EX17" s="18"/>
      <c r="EY17" s="18"/>
      <c r="EZ17" s="18"/>
      <c r="FA17" s="18"/>
      <c r="FB17" s="45"/>
      <c r="FC17" s="90">
        <v>48307</v>
      </c>
      <c r="FD17" s="43"/>
      <c r="FE17" s="18"/>
      <c r="FF17" s="18"/>
      <c r="FG17" s="18"/>
      <c r="FH17" s="18"/>
      <c r="FI17" s="18"/>
      <c r="FJ17" s="45"/>
      <c r="FK17" s="43"/>
      <c r="FL17" s="18"/>
      <c r="FM17" s="18"/>
      <c r="FN17" s="18"/>
      <c r="FO17" s="18"/>
      <c r="FP17" s="45"/>
    </row>
    <row r="18" spans="1:172" x14ac:dyDescent="0.25">
      <c r="A18" s="7">
        <v>44295</v>
      </c>
      <c r="B18" s="43">
        <v>2</v>
      </c>
      <c r="C18" s="18">
        <v>3</v>
      </c>
      <c r="D18" s="18">
        <v>1</v>
      </c>
      <c r="E18" s="18">
        <v>8</v>
      </c>
      <c r="F18" s="18">
        <v>2</v>
      </c>
      <c r="G18" s="18">
        <v>4</v>
      </c>
      <c r="H18" s="44">
        <v>3</v>
      </c>
      <c r="I18" s="43">
        <v>9</v>
      </c>
      <c r="J18" s="18">
        <v>7</v>
      </c>
      <c r="K18" s="18">
        <v>3</v>
      </c>
      <c r="L18" s="18">
        <v>4</v>
      </c>
      <c r="M18" s="18">
        <v>8</v>
      </c>
      <c r="N18" s="45">
        <v>5</v>
      </c>
      <c r="O18" s="380"/>
      <c r="P18" s="101">
        <v>44660</v>
      </c>
      <c r="Q18" s="43"/>
      <c r="R18" s="18"/>
      <c r="S18" s="18"/>
      <c r="T18" s="18"/>
      <c r="U18" s="18"/>
      <c r="V18" s="18"/>
      <c r="W18" s="45"/>
      <c r="X18" s="43"/>
      <c r="Y18" s="18"/>
      <c r="Z18" s="18"/>
      <c r="AA18" s="18"/>
      <c r="AB18" s="18"/>
      <c r="AC18" s="45"/>
      <c r="AD18" s="94">
        <v>45031</v>
      </c>
      <c r="AE18" s="43"/>
      <c r="AF18" s="18"/>
      <c r="AG18" s="18"/>
      <c r="AH18" s="18"/>
      <c r="AI18" s="18"/>
      <c r="AJ18" s="18"/>
      <c r="AK18" s="45"/>
      <c r="AL18" s="43"/>
      <c r="AM18" s="18"/>
      <c r="AN18" s="18"/>
      <c r="AO18" s="18"/>
      <c r="AP18" s="18"/>
      <c r="AQ18" s="45"/>
      <c r="AR18" s="7">
        <v>45395</v>
      </c>
      <c r="AS18" s="43"/>
      <c r="AT18" s="18"/>
      <c r="AU18" s="18"/>
      <c r="AV18" s="18"/>
      <c r="AW18" s="18"/>
      <c r="AX18" s="18"/>
      <c r="AY18" s="45"/>
      <c r="AZ18" s="43"/>
      <c r="BA18" s="18"/>
      <c r="BB18" s="18"/>
      <c r="BC18" s="18"/>
      <c r="BD18" s="18"/>
      <c r="BE18" s="45"/>
      <c r="BF18" s="7">
        <v>45759</v>
      </c>
      <c r="BG18" s="43"/>
      <c r="BH18" s="18"/>
      <c r="BI18" s="18"/>
      <c r="BJ18" s="18"/>
      <c r="BK18" s="18"/>
      <c r="BL18" s="18"/>
      <c r="BM18" s="45"/>
      <c r="BN18" s="43"/>
      <c r="BO18" s="18"/>
      <c r="BP18" s="18"/>
      <c r="BQ18" s="18"/>
      <c r="BR18" s="18"/>
      <c r="BS18" s="45"/>
      <c r="BT18" s="7">
        <v>46123</v>
      </c>
      <c r="BU18" s="43"/>
      <c r="BV18" s="18"/>
      <c r="BW18" s="18"/>
      <c r="BX18" s="18"/>
      <c r="BY18" s="18"/>
      <c r="BZ18" s="18"/>
      <c r="CA18" s="45"/>
      <c r="CB18" s="43"/>
      <c r="CC18" s="18"/>
      <c r="CD18" s="18"/>
      <c r="CE18" s="18"/>
      <c r="CF18" s="18"/>
      <c r="CG18" s="45"/>
      <c r="CI18" s="7">
        <v>46487</v>
      </c>
      <c r="CJ18" s="43"/>
      <c r="CK18" s="18"/>
      <c r="CL18" s="18"/>
      <c r="CM18" s="18"/>
      <c r="CN18" s="18"/>
      <c r="CO18" s="18"/>
      <c r="CP18" s="45"/>
      <c r="CQ18" s="43"/>
      <c r="CR18" s="18"/>
      <c r="CS18" s="18"/>
      <c r="CT18" s="18"/>
      <c r="CU18" s="18"/>
      <c r="CV18" s="45"/>
      <c r="CW18" s="7">
        <v>46851</v>
      </c>
      <c r="CX18" s="43"/>
      <c r="CY18" s="18"/>
      <c r="CZ18" s="18"/>
      <c r="DA18" s="18"/>
      <c r="DB18" s="18"/>
      <c r="DC18" s="18"/>
      <c r="DD18" s="45"/>
      <c r="DE18" s="43"/>
      <c r="DF18" s="18"/>
      <c r="DG18" s="18"/>
      <c r="DH18" s="18"/>
      <c r="DI18" s="18"/>
      <c r="DJ18" s="45"/>
      <c r="DL18" s="90">
        <v>47222</v>
      </c>
      <c r="DM18" s="43"/>
      <c r="DN18" s="18"/>
      <c r="DO18" s="18"/>
      <c r="DP18" s="18"/>
      <c r="DQ18" s="18"/>
      <c r="DR18" s="18"/>
      <c r="DS18" s="45"/>
      <c r="DT18" s="43"/>
      <c r="DU18" s="18"/>
      <c r="DV18" s="18"/>
      <c r="DW18" s="18"/>
      <c r="DX18" s="18"/>
      <c r="DY18" s="45"/>
      <c r="DZ18" s="90">
        <v>47586</v>
      </c>
      <c r="EA18" s="43"/>
      <c r="EB18" s="18"/>
      <c r="EC18" s="18"/>
      <c r="ED18" s="18"/>
      <c r="EE18" s="18"/>
      <c r="EF18" s="18"/>
      <c r="EG18" s="45"/>
      <c r="EH18" s="43"/>
      <c r="EI18" s="18"/>
      <c r="EJ18" s="18"/>
      <c r="EK18" s="18"/>
      <c r="EL18" s="18"/>
      <c r="EM18" s="45"/>
      <c r="EO18" s="90">
        <v>47950</v>
      </c>
      <c r="EP18" s="43"/>
      <c r="EQ18" s="18"/>
      <c r="ER18" s="18"/>
      <c r="ES18" s="18"/>
      <c r="ET18" s="18"/>
      <c r="EU18" s="18"/>
      <c r="EV18" s="45"/>
      <c r="EW18" s="43"/>
      <c r="EX18" s="18"/>
      <c r="EY18" s="18"/>
      <c r="EZ18" s="18"/>
      <c r="FA18" s="18"/>
      <c r="FB18" s="45"/>
      <c r="FC18" s="94">
        <v>48314</v>
      </c>
      <c r="FD18" s="43"/>
      <c r="FE18" s="18"/>
      <c r="FF18" s="18"/>
      <c r="FG18" s="18"/>
      <c r="FH18" s="18"/>
      <c r="FI18" s="18"/>
      <c r="FJ18" s="45"/>
      <c r="FK18" s="43"/>
      <c r="FL18" s="18"/>
      <c r="FM18" s="18"/>
      <c r="FN18" s="18"/>
      <c r="FO18" s="18"/>
      <c r="FP18" s="45"/>
    </row>
    <row r="19" spans="1:172" x14ac:dyDescent="0.25">
      <c r="A19" s="7">
        <v>44302</v>
      </c>
      <c r="B19" s="43">
        <v>4</v>
      </c>
      <c r="C19" s="18">
        <v>0</v>
      </c>
      <c r="D19" s="18">
        <v>7</v>
      </c>
      <c r="E19" s="18">
        <v>0</v>
      </c>
      <c r="F19" s="18">
        <v>2</v>
      </c>
      <c r="G19" s="18">
        <v>2</v>
      </c>
      <c r="H19" s="44">
        <v>9</v>
      </c>
      <c r="I19" s="43">
        <v>2</v>
      </c>
      <c r="J19" s="18">
        <v>2</v>
      </c>
      <c r="K19" s="18">
        <v>4</v>
      </c>
      <c r="L19" s="18">
        <v>4</v>
      </c>
      <c r="M19" s="18">
        <v>6</v>
      </c>
      <c r="N19" s="45">
        <v>4</v>
      </c>
      <c r="O19" s="380"/>
      <c r="P19" s="101">
        <v>44667</v>
      </c>
      <c r="Q19" s="43"/>
      <c r="R19" s="18"/>
      <c r="S19" s="18"/>
      <c r="T19" s="18"/>
      <c r="U19" s="18"/>
      <c r="V19" s="18"/>
      <c r="W19" s="45"/>
      <c r="X19" s="43"/>
      <c r="Y19" s="18"/>
      <c r="Z19" s="18"/>
      <c r="AA19" s="18"/>
      <c r="AB19" s="18"/>
      <c r="AC19" s="45"/>
      <c r="AD19" s="7">
        <v>45038</v>
      </c>
      <c r="AE19" s="43"/>
      <c r="AF19" s="18"/>
      <c r="AG19" s="18"/>
      <c r="AH19" s="18"/>
      <c r="AI19" s="18"/>
      <c r="AJ19" s="18"/>
      <c r="AK19" s="45"/>
      <c r="AL19" s="43"/>
      <c r="AM19" s="18"/>
      <c r="AN19" s="18"/>
      <c r="AO19" s="18"/>
      <c r="AP19" s="18"/>
      <c r="AQ19" s="45"/>
      <c r="AR19" s="90">
        <v>45402</v>
      </c>
      <c r="AS19" s="43"/>
      <c r="AT19" s="18"/>
      <c r="AU19" s="18"/>
      <c r="AV19" s="18"/>
      <c r="AW19" s="18"/>
      <c r="AX19" s="18"/>
      <c r="AY19" s="45"/>
      <c r="AZ19" s="43"/>
      <c r="BA19" s="18"/>
      <c r="BB19" s="18"/>
      <c r="BC19" s="18"/>
      <c r="BD19" s="18"/>
      <c r="BE19" s="45"/>
      <c r="BF19" s="94">
        <v>45766</v>
      </c>
      <c r="BG19" s="43"/>
      <c r="BH19" s="18"/>
      <c r="BI19" s="18"/>
      <c r="BJ19" s="18"/>
      <c r="BK19" s="18"/>
      <c r="BL19" s="18"/>
      <c r="BM19" s="45"/>
      <c r="BN19" s="43"/>
      <c r="BO19" s="18"/>
      <c r="BP19" s="18"/>
      <c r="BQ19" s="18"/>
      <c r="BR19" s="18"/>
      <c r="BS19" s="45"/>
      <c r="BT19" s="7">
        <v>46130</v>
      </c>
      <c r="BU19" s="43"/>
      <c r="BV19" s="18"/>
      <c r="BW19" s="18"/>
      <c r="BX19" s="18"/>
      <c r="BY19" s="18"/>
      <c r="BZ19" s="18"/>
      <c r="CA19" s="45"/>
      <c r="CB19" s="43"/>
      <c r="CC19" s="18"/>
      <c r="CD19" s="18"/>
      <c r="CE19" s="18"/>
      <c r="CF19" s="18"/>
      <c r="CG19" s="45"/>
      <c r="CI19" s="94">
        <v>46494</v>
      </c>
      <c r="CJ19" s="43"/>
      <c r="CK19" s="18"/>
      <c r="CL19" s="18"/>
      <c r="CM19" s="18"/>
      <c r="CN19" s="18"/>
      <c r="CO19" s="18"/>
      <c r="CP19" s="45"/>
      <c r="CQ19" s="43"/>
      <c r="CR19" s="18"/>
      <c r="CS19" s="18"/>
      <c r="CT19" s="18"/>
      <c r="CU19" s="18"/>
      <c r="CV19" s="45"/>
      <c r="CW19" s="94">
        <v>46858</v>
      </c>
      <c r="CX19" s="43"/>
      <c r="CY19" s="18"/>
      <c r="CZ19" s="18"/>
      <c r="DA19" s="18"/>
      <c r="DB19" s="18"/>
      <c r="DC19" s="18"/>
      <c r="DD19" s="45"/>
      <c r="DE19" s="43"/>
      <c r="DF19" s="18"/>
      <c r="DG19" s="18"/>
      <c r="DH19" s="18"/>
      <c r="DI19" s="18"/>
      <c r="DJ19" s="45"/>
      <c r="DL19" s="94">
        <v>47229</v>
      </c>
      <c r="DM19" s="43"/>
      <c r="DN19" s="18"/>
      <c r="DO19" s="18"/>
      <c r="DP19" s="18"/>
      <c r="DQ19" s="18"/>
      <c r="DR19" s="18"/>
      <c r="DS19" s="45"/>
      <c r="DT19" s="43"/>
      <c r="DU19" s="18"/>
      <c r="DV19" s="18"/>
      <c r="DW19" s="18"/>
      <c r="DX19" s="18"/>
      <c r="DY19" s="45"/>
      <c r="DZ19" s="90">
        <v>47593</v>
      </c>
      <c r="EA19" s="43"/>
      <c r="EB19" s="18"/>
      <c r="EC19" s="18"/>
      <c r="ED19" s="18"/>
      <c r="EE19" s="18"/>
      <c r="EF19" s="18"/>
      <c r="EG19" s="45"/>
      <c r="EH19" s="43"/>
      <c r="EI19" s="18"/>
      <c r="EJ19" s="18"/>
      <c r="EK19" s="18"/>
      <c r="EL19" s="18"/>
      <c r="EM19" s="45"/>
      <c r="EO19" s="94">
        <v>47957</v>
      </c>
      <c r="EP19" s="43"/>
      <c r="EQ19" s="18"/>
      <c r="ER19" s="18"/>
      <c r="ES19" s="18"/>
      <c r="ET19" s="18"/>
      <c r="EU19" s="18"/>
      <c r="EV19" s="45"/>
      <c r="EW19" s="43"/>
      <c r="EX19" s="18"/>
      <c r="EY19" s="18"/>
      <c r="EZ19" s="18"/>
      <c r="FA19" s="18"/>
      <c r="FB19" s="45"/>
      <c r="FC19" s="90">
        <v>48321</v>
      </c>
      <c r="FD19" s="43"/>
      <c r="FE19" s="18"/>
      <c r="FF19" s="18"/>
      <c r="FG19" s="18"/>
      <c r="FH19" s="18"/>
      <c r="FI19" s="18"/>
      <c r="FJ19" s="45"/>
      <c r="FK19" s="43"/>
      <c r="FL19" s="18"/>
      <c r="FM19" s="18"/>
      <c r="FN19" s="18"/>
      <c r="FO19" s="18"/>
      <c r="FP19" s="45"/>
    </row>
    <row r="20" spans="1:172" x14ac:dyDescent="0.25">
      <c r="A20" s="7">
        <v>44309</v>
      </c>
      <c r="B20" s="43">
        <v>6</v>
      </c>
      <c r="C20" s="18">
        <v>1</v>
      </c>
      <c r="D20" s="18">
        <v>3</v>
      </c>
      <c r="E20" s="18">
        <v>8</v>
      </c>
      <c r="F20" s="18">
        <v>0</v>
      </c>
      <c r="G20" s="18">
        <v>7</v>
      </c>
      <c r="H20" s="44">
        <v>2</v>
      </c>
      <c r="I20" s="43">
        <v>4</v>
      </c>
      <c r="J20" s="18">
        <v>8</v>
      </c>
      <c r="K20" s="18">
        <v>3</v>
      </c>
      <c r="L20" s="18">
        <v>1</v>
      </c>
      <c r="M20" s="18">
        <v>0</v>
      </c>
      <c r="N20" s="45">
        <v>3</v>
      </c>
      <c r="O20" s="380"/>
      <c r="P20" s="101">
        <v>44674</v>
      </c>
      <c r="Q20" s="43"/>
      <c r="R20" s="18"/>
      <c r="S20" s="18"/>
      <c r="T20" s="18"/>
      <c r="U20" s="18"/>
      <c r="V20" s="18"/>
      <c r="W20" s="45"/>
      <c r="X20" s="43"/>
      <c r="Y20" s="18"/>
      <c r="Z20" s="18"/>
      <c r="AA20" s="18"/>
      <c r="AB20" s="18"/>
      <c r="AC20" s="45"/>
      <c r="AD20" s="7">
        <v>45045</v>
      </c>
      <c r="AE20" s="43"/>
      <c r="AF20" s="18"/>
      <c r="AG20" s="18"/>
      <c r="AH20" s="18"/>
      <c r="AI20" s="18"/>
      <c r="AJ20" s="18"/>
      <c r="AK20" s="45"/>
      <c r="AL20" s="43"/>
      <c r="AM20" s="18"/>
      <c r="AN20" s="18"/>
      <c r="AO20" s="18"/>
      <c r="AP20" s="18"/>
      <c r="AQ20" s="45"/>
      <c r="AR20" s="90">
        <v>45409</v>
      </c>
      <c r="AS20" s="43"/>
      <c r="AT20" s="18"/>
      <c r="AU20" s="18"/>
      <c r="AV20" s="18"/>
      <c r="AW20" s="18"/>
      <c r="AX20" s="18"/>
      <c r="AY20" s="45"/>
      <c r="AZ20" s="43"/>
      <c r="BA20" s="18"/>
      <c r="BB20" s="18"/>
      <c r="BC20" s="18"/>
      <c r="BD20" s="18"/>
      <c r="BE20" s="45"/>
      <c r="BF20" s="7">
        <v>45773</v>
      </c>
      <c r="BG20" s="43"/>
      <c r="BH20" s="18"/>
      <c r="BI20" s="18"/>
      <c r="BJ20" s="18"/>
      <c r="BK20" s="18"/>
      <c r="BL20" s="18"/>
      <c r="BM20" s="45"/>
      <c r="BN20" s="43"/>
      <c r="BO20" s="18"/>
      <c r="BP20" s="18"/>
      <c r="BQ20" s="18"/>
      <c r="BR20" s="18"/>
      <c r="BS20" s="45"/>
      <c r="BT20" s="94">
        <v>46137</v>
      </c>
      <c r="BU20" s="43"/>
      <c r="BV20" s="18"/>
      <c r="BW20" s="18"/>
      <c r="BX20" s="18"/>
      <c r="BY20" s="18"/>
      <c r="BZ20" s="18"/>
      <c r="CA20" s="45"/>
      <c r="CB20" s="43"/>
      <c r="CC20" s="18"/>
      <c r="CD20" s="18"/>
      <c r="CE20" s="18"/>
      <c r="CF20" s="18"/>
      <c r="CG20" s="45"/>
      <c r="CI20" s="7">
        <v>46501</v>
      </c>
      <c r="CJ20" s="43"/>
      <c r="CK20" s="18"/>
      <c r="CL20" s="18"/>
      <c r="CM20" s="18"/>
      <c r="CN20" s="18"/>
      <c r="CO20" s="18"/>
      <c r="CP20" s="45"/>
      <c r="CQ20" s="43"/>
      <c r="CR20" s="18"/>
      <c r="CS20" s="18"/>
      <c r="CT20" s="18"/>
      <c r="CU20" s="18"/>
      <c r="CV20" s="45"/>
      <c r="CW20" s="7">
        <v>46865</v>
      </c>
      <c r="CX20" s="43"/>
      <c r="CY20" s="18"/>
      <c r="CZ20" s="18"/>
      <c r="DA20" s="18"/>
      <c r="DB20" s="18"/>
      <c r="DC20" s="18"/>
      <c r="DD20" s="45"/>
      <c r="DE20" s="43"/>
      <c r="DF20" s="18"/>
      <c r="DG20" s="18"/>
      <c r="DH20" s="18"/>
      <c r="DI20" s="18"/>
      <c r="DJ20" s="45"/>
      <c r="DL20" s="90">
        <v>47236</v>
      </c>
      <c r="DM20" s="43"/>
      <c r="DN20" s="18"/>
      <c r="DO20" s="18"/>
      <c r="DP20" s="18"/>
      <c r="DQ20" s="18"/>
      <c r="DR20" s="18"/>
      <c r="DS20" s="45"/>
      <c r="DT20" s="43"/>
      <c r="DU20" s="18"/>
      <c r="DV20" s="18"/>
      <c r="DW20" s="18"/>
      <c r="DX20" s="18"/>
      <c r="DY20" s="45"/>
      <c r="DZ20" s="94">
        <v>47600</v>
      </c>
      <c r="EA20" s="43"/>
      <c r="EB20" s="18"/>
      <c r="EC20" s="18"/>
      <c r="ED20" s="18"/>
      <c r="EE20" s="18"/>
      <c r="EF20" s="18"/>
      <c r="EG20" s="45"/>
      <c r="EH20" s="43"/>
      <c r="EI20" s="18"/>
      <c r="EJ20" s="18"/>
      <c r="EK20" s="18"/>
      <c r="EL20" s="18"/>
      <c r="EM20" s="45"/>
      <c r="EO20" s="90">
        <v>47964</v>
      </c>
      <c r="EP20" s="43"/>
      <c r="EQ20" s="18"/>
      <c r="ER20" s="18"/>
      <c r="ES20" s="18"/>
      <c r="ET20" s="18"/>
      <c r="EU20" s="18"/>
      <c r="EV20" s="45"/>
      <c r="EW20" s="43"/>
      <c r="EX20" s="18"/>
      <c r="EY20" s="18"/>
      <c r="EZ20" s="18"/>
      <c r="FA20" s="18"/>
      <c r="FB20" s="45"/>
      <c r="FC20" s="94">
        <v>48328</v>
      </c>
      <c r="FD20" s="43"/>
      <c r="FE20" s="18"/>
      <c r="FF20" s="18"/>
      <c r="FG20" s="18"/>
      <c r="FH20" s="18"/>
      <c r="FI20" s="18"/>
      <c r="FJ20" s="45"/>
      <c r="FK20" s="43"/>
      <c r="FL20" s="18"/>
      <c r="FM20" s="18"/>
      <c r="FN20" s="18"/>
      <c r="FO20" s="18"/>
      <c r="FP20" s="45"/>
    </row>
    <row r="21" spans="1:172" x14ac:dyDescent="0.25">
      <c r="A21" s="7">
        <v>44316</v>
      </c>
      <c r="B21" s="43">
        <v>0</v>
      </c>
      <c r="C21" s="18">
        <v>4</v>
      </c>
      <c r="D21" s="18">
        <v>3</v>
      </c>
      <c r="E21" s="18">
        <v>2</v>
      </c>
      <c r="F21" s="18">
        <v>4</v>
      </c>
      <c r="G21" s="18">
        <v>1</v>
      </c>
      <c r="H21" s="44">
        <v>7</v>
      </c>
      <c r="I21" s="43">
        <v>1</v>
      </c>
      <c r="J21" s="18">
        <v>1</v>
      </c>
      <c r="K21" s="18">
        <v>6</v>
      </c>
      <c r="L21" s="18">
        <v>3</v>
      </c>
      <c r="M21" s="18">
        <v>3</v>
      </c>
      <c r="N21" s="45">
        <v>0</v>
      </c>
      <c r="O21" s="380"/>
      <c r="P21" s="101">
        <v>44681</v>
      </c>
      <c r="Q21" s="43"/>
      <c r="R21" s="18"/>
      <c r="S21" s="18"/>
      <c r="T21" s="18"/>
      <c r="U21" s="18"/>
      <c r="V21" s="18"/>
      <c r="W21" s="45"/>
      <c r="X21" s="43"/>
      <c r="Y21" s="18"/>
      <c r="Z21" s="18"/>
      <c r="AA21" s="18"/>
      <c r="AB21" s="18"/>
      <c r="AC21" s="45"/>
      <c r="AD21" s="90">
        <v>45052</v>
      </c>
      <c r="AE21" s="43"/>
      <c r="AF21" s="18"/>
      <c r="AG21" s="18"/>
      <c r="AH21" s="18"/>
      <c r="AI21" s="18"/>
      <c r="AJ21" s="18"/>
      <c r="AK21" s="45"/>
      <c r="AL21" s="43"/>
      <c r="AM21" s="18"/>
      <c r="AN21" s="18"/>
      <c r="AO21" s="18"/>
      <c r="AP21" s="18"/>
      <c r="AQ21" s="45"/>
      <c r="AR21" s="94">
        <v>45416</v>
      </c>
      <c r="AS21" s="43"/>
      <c r="AT21" s="18"/>
      <c r="AU21" s="18"/>
      <c r="AV21" s="18"/>
      <c r="AW21" s="18"/>
      <c r="AX21" s="18"/>
      <c r="AY21" s="45"/>
      <c r="AZ21" s="43"/>
      <c r="BA21" s="18"/>
      <c r="BB21" s="18"/>
      <c r="BC21" s="18"/>
      <c r="BD21" s="18"/>
      <c r="BE21" s="45"/>
      <c r="BF21" s="90">
        <v>45780</v>
      </c>
      <c r="BG21" s="43"/>
      <c r="BH21" s="18"/>
      <c r="BI21" s="18"/>
      <c r="BJ21" s="18"/>
      <c r="BK21" s="18"/>
      <c r="BL21" s="18"/>
      <c r="BM21" s="45"/>
      <c r="BN21" s="43"/>
      <c r="BO21" s="18"/>
      <c r="BP21" s="18"/>
      <c r="BQ21" s="18"/>
      <c r="BR21" s="18"/>
      <c r="BS21" s="45"/>
      <c r="BT21" s="7">
        <v>46144</v>
      </c>
      <c r="BU21" s="43"/>
      <c r="BV21" s="18"/>
      <c r="BW21" s="18"/>
      <c r="BX21" s="18"/>
      <c r="BY21" s="18"/>
      <c r="BZ21" s="18"/>
      <c r="CA21" s="45"/>
      <c r="CB21" s="43"/>
      <c r="CC21" s="18"/>
      <c r="CD21" s="18"/>
      <c r="CE21" s="18"/>
      <c r="CF21" s="18"/>
      <c r="CG21" s="45"/>
      <c r="CI21" s="7">
        <v>46508</v>
      </c>
      <c r="CJ21" s="43"/>
      <c r="CK21" s="18"/>
      <c r="CL21" s="18"/>
      <c r="CM21" s="18"/>
      <c r="CN21" s="18"/>
      <c r="CO21" s="18"/>
      <c r="CP21" s="45"/>
      <c r="CQ21" s="43"/>
      <c r="CR21" s="18"/>
      <c r="CS21" s="18"/>
      <c r="CT21" s="18"/>
      <c r="CU21" s="18"/>
      <c r="CV21" s="45"/>
      <c r="CW21" s="7">
        <v>46872</v>
      </c>
      <c r="CX21" s="43"/>
      <c r="CY21" s="18"/>
      <c r="CZ21" s="18"/>
      <c r="DA21" s="18"/>
      <c r="DB21" s="18"/>
      <c r="DC21" s="18"/>
      <c r="DD21" s="45"/>
      <c r="DE21" s="43"/>
      <c r="DF21" s="18"/>
      <c r="DG21" s="18"/>
      <c r="DH21" s="18"/>
      <c r="DI21" s="18"/>
      <c r="DJ21" s="45"/>
      <c r="DL21" s="94">
        <v>47243</v>
      </c>
      <c r="DM21" s="43"/>
      <c r="DN21" s="18"/>
      <c r="DO21" s="18"/>
      <c r="DP21" s="18"/>
      <c r="DQ21" s="18"/>
      <c r="DR21" s="18"/>
      <c r="DS21" s="45"/>
      <c r="DT21" s="43"/>
      <c r="DU21" s="18"/>
      <c r="DV21" s="18"/>
      <c r="DW21" s="18"/>
      <c r="DX21" s="18"/>
      <c r="DY21" s="45"/>
      <c r="DZ21" s="90">
        <v>47607</v>
      </c>
      <c r="EA21" s="43"/>
      <c r="EB21" s="18"/>
      <c r="EC21" s="18"/>
      <c r="ED21" s="18"/>
      <c r="EE21" s="18"/>
      <c r="EF21" s="18"/>
      <c r="EG21" s="45"/>
      <c r="EH21" s="43"/>
      <c r="EI21" s="18"/>
      <c r="EJ21" s="18"/>
      <c r="EK21" s="18"/>
      <c r="EL21" s="18"/>
      <c r="EM21" s="45"/>
      <c r="EO21" s="90">
        <v>47971</v>
      </c>
      <c r="EP21" s="43"/>
      <c r="EQ21" s="18"/>
      <c r="ER21" s="18"/>
      <c r="ES21" s="18"/>
      <c r="ET21" s="18"/>
      <c r="EU21" s="18"/>
      <c r="EV21" s="45"/>
      <c r="EW21" s="43"/>
      <c r="EX21" s="18"/>
      <c r="EY21" s="18"/>
      <c r="EZ21" s="18"/>
      <c r="FA21" s="18"/>
      <c r="FB21" s="45"/>
      <c r="FC21" s="90">
        <v>48335</v>
      </c>
      <c r="FD21" s="43"/>
      <c r="FE21" s="18"/>
      <c r="FF21" s="18"/>
      <c r="FG21" s="18"/>
      <c r="FH21" s="18"/>
      <c r="FI21" s="18"/>
      <c r="FJ21" s="45"/>
      <c r="FK21" s="43"/>
      <c r="FL21" s="18"/>
      <c r="FM21" s="18"/>
      <c r="FN21" s="18"/>
      <c r="FO21" s="18"/>
      <c r="FP21" s="45"/>
    </row>
    <row r="22" spans="1:172" x14ac:dyDescent="0.25">
      <c r="A22" s="7">
        <v>44323</v>
      </c>
      <c r="B22" s="43">
        <v>7</v>
      </c>
      <c r="C22" s="18">
        <v>9</v>
      </c>
      <c r="D22" s="18">
        <v>1</v>
      </c>
      <c r="E22" s="18">
        <v>9</v>
      </c>
      <c r="F22" s="18">
        <v>8</v>
      </c>
      <c r="G22" s="18">
        <v>9</v>
      </c>
      <c r="H22" s="44">
        <v>9</v>
      </c>
      <c r="I22" s="43">
        <v>1</v>
      </c>
      <c r="J22" s="18">
        <v>6</v>
      </c>
      <c r="K22" s="18">
        <v>7</v>
      </c>
      <c r="L22" s="18">
        <v>3</v>
      </c>
      <c r="M22" s="18">
        <v>7</v>
      </c>
      <c r="N22" s="45">
        <v>1</v>
      </c>
      <c r="O22" s="380"/>
      <c r="P22" s="101">
        <v>44688</v>
      </c>
      <c r="Q22" s="43"/>
      <c r="R22" s="18"/>
      <c r="S22" s="18"/>
      <c r="T22" s="18"/>
      <c r="U22" s="18"/>
      <c r="V22" s="18"/>
      <c r="W22" s="45"/>
      <c r="X22" s="43"/>
      <c r="Y22" s="18"/>
      <c r="Z22" s="18"/>
      <c r="AA22" s="18"/>
      <c r="AB22" s="18"/>
      <c r="AC22" s="45"/>
      <c r="AD22" s="94">
        <v>45059</v>
      </c>
      <c r="AE22" s="43"/>
      <c r="AF22" s="18"/>
      <c r="AG22" s="18"/>
      <c r="AH22" s="18"/>
      <c r="AI22" s="18"/>
      <c r="AJ22" s="18"/>
      <c r="AK22" s="45"/>
      <c r="AL22" s="43"/>
      <c r="AM22" s="18"/>
      <c r="AN22" s="18"/>
      <c r="AO22" s="18"/>
      <c r="AP22" s="18"/>
      <c r="AQ22" s="45"/>
      <c r="AR22" s="7">
        <v>45423</v>
      </c>
      <c r="AS22" s="43"/>
      <c r="AT22" s="18"/>
      <c r="AU22" s="18"/>
      <c r="AV22" s="18"/>
      <c r="AW22" s="18"/>
      <c r="AX22" s="18"/>
      <c r="AY22" s="45"/>
      <c r="AZ22" s="43"/>
      <c r="BA22" s="18"/>
      <c r="BB22" s="18"/>
      <c r="BC22" s="18"/>
      <c r="BD22" s="18"/>
      <c r="BE22" s="45"/>
      <c r="BF22" s="94">
        <v>45787</v>
      </c>
      <c r="BG22" s="43"/>
      <c r="BH22" s="18"/>
      <c r="BI22" s="18"/>
      <c r="BJ22" s="18"/>
      <c r="BK22" s="18"/>
      <c r="BL22" s="18"/>
      <c r="BM22" s="45"/>
      <c r="BN22" s="43"/>
      <c r="BO22" s="18"/>
      <c r="BP22" s="18"/>
      <c r="BQ22" s="18"/>
      <c r="BR22" s="18"/>
      <c r="BS22" s="45"/>
      <c r="BT22" s="7">
        <v>46151</v>
      </c>
      <c r="BU22" s="43"/>
      <c r="BV22" s="18"/>
      <c r="BW22" s="18"/>
      <c r="BX22" s="18"/>
      <c r="BY22" s="18"/>
      <c r="BZ22" s="18"/>
      <c r="CA22" s="45"/>
      <c r="CB22" s="43"/>
      <c r="CC22" s="18"/>
      <c r="CD22" s="18"/>
      <c r="CE22" s="18"/>
      <c r="CF22" s="18"/>
      <c r="CG22" s="45"/>
      <c r="CI22" s="94">
        <v>46515</v>
      </c>
      <c r="CJ22" s="43"/>
      <c r="CK22" s="18"/>
      <c r="CL22" s="18"/>
      <c r="CM22" s="18"/>
      <c r="CN22" s="18"/>
      <c r="CO22" s="18"/>
      <c r="CP22" s="45"/>
      <c r="CQ22" s="43"/>
      <c r="CR22" s="18"/>
      <c r="CS22" s="18"/>
      <c r="CT22" s="18"/>
      <c r="CU22" s="18"/>
      <c r="CV22" s="45"/>
      <c r="CW22" s="94">
        <v>46879</v>
      </c>
      <c r="CX22" s="43"/>
      <c r="CY22" s="18"/>
      <c r="CZ22" s="18"/>
      <c r="DA22" s="18"/>
      <c r="DB22" s="18"/>
      <c r="DC22" s="18"/>
      <c r="DD22" s="45"/>
      <c r="DE22" s="43"/>
      <c r="DF22" s="18"/>
      <c r="DG22" s="18"/>
      <c r="DH22" s="18"/>
      <c r="DI22" s="18"/>
      <c r="DJ22" s="45"/>
      <c r="DL22" s="94">
        <v>47250</v>
      </c>
      <c r="DM22" s="43"/>
      <c r="DN22" s="18"/>
      <c r="DO22" s="18"/>
      <c r="DP22" s="18"/>
      <c r="DQ22" s="18"/>
      <c r="DR22" s="18"/>
      <c r="DS22" s="45"/>
      <c r="DT22" s="43"/>
      <c r="DU22" s="18"/>
      <c r="DV22" s="18"/>
      <c r="DW22" s="18"/>
      <c r="DX22" s="18"/>
      <c r="DY22" s="45"/>
      <c r="DZ22" s="90">
        <v>47614</v>
      </c>
      <c r="EA22" s="43"/>
      <c r="EB22" s="18"/>
      <c r="EC22" s="18"/>
      <c r="ED22" s="18"/>
      <c r="EE22" s="18"/>
      <c r="EF22" s="18"/>
      <c r="EG22" s="45"/>
      <c r="EH22" s="43"/>
      <c r="EI22" s="18"/>
      <c r="EJ22" s="18"/>
      <c r="EK22" s="18"/>
      <c r="EL22" s="18"/>
      <c r="EM22" s="45"/>
      <c r="EO22" s="94">
        <v>47978</v>
      </c>
      <c r="EP22" s="43"/>
      <c r="EQ22" s="18"/>
      <c r="ER22" s="18"/>
      <c r="ES22" s="18"/>
      <c r="ET22" s="18"/>
      <c r="EU22" s="18"/>
      <c r="EV22" s="45"/>
      <c r="EW22" s="43"/>
      <c r="EX22" s="18"/>
      <c r="EY22" s="18"/>
      <c r="EZ22" s="18"/>
      <c r="FA22" s="18"/>
      <c r="FB22" s="45"/>
      <c r="FC22" s="90">
        <v>48342</v>
      </c>
      <c r="FD22" s="43"/>
      <c r="FE22" s="18"/>
      <c r="FF22" s="18"/>
      <c r="FG22" s="18"/>
      <c r="FH22" s="18"/>
      <c r="FI22" s="18"/>
      <c r="FJ22" s="45"/>
      <c r="FK22" s="43"/>
      <c r="FL22" s="18"/>
      <c r="FM22" s="18"/>
      <c r="FN22" s="18"/>
      <c r="FO22" s="18"/>
      <c r="FP22" s="45"/>
    </row>
    <row r="23" spans="1:172" x14ac:dyDescent="0.25">
      <c r="A23" s="7">
        <v>44330</v>
      </c>
      <c r="B23" s="43">
        <v>0</v>
      </c>
      <c r="C23" s="18">
        <v>2</v>
      </c>
      <c r="D23" s="18">
        <v>9</v>
      </c>
      <c r="E23" s="18">
        <v>8</v>
      </c>
      <c r="F23" s="18">
        <v>4</v>
      </c>
      <c r="G23" s="18">
        <v>3</v>
      </c>
      <c r="H23" s="44">
        <v>8</v>
      </c>
      <c r="I23" s="43">
        <v>6</v>
      </c>
      <c r="J23" s="18">
        <v>6</v>
      </c>
      <c r="K23" s="18">
        <v>1</v>
      </c>
      <c r="L23" s="18">
        <v>4</v>
      </c>
      <c r="M23" s="18">
        <v>5</v>
      </c>
      <c r="N23" s="45">
        <v>7</v>
      </c>
      <c r="O23" s="380"/>
      <c r="P23" s="101">
        <v>44695</v>
      </c>
      <c r="Q23" s="43"/>
      <c r="R23" s="18"/>
      <c r="S23" s="18"/>
      <c r="T23" s="18"/>
      <c r="U23" s="18"/>
      <c r="V23" s="18"/>
      <c r="W23" s="45"/>
      <c r="X23" s="43"/>
      <c r="Y23" s="18"/>
      <c r="Z23" s="18"/>
      <c r="AA23" s="18"/>
      <c r="AB23" s="18"/>
      <c r="AC23" s="45"/>
      <c r="AD23" s="7">
        <v>45066</v>
      </c>
      <c r="AE23" s="43"/>
      <c r="AF23" s="18"/>
      <c r="AG23" s="18"/>
      <c r="AH23" s="18"/>
      <c r="AI23" s="18"/>
      <c r="AJ23" s="18"/>
      <c r="AK23" s="45"/>
      <c r="AL23" s="43"/>
      <c r="AM23" s="18"/>
      <c r="AN23" s="18"/>
      <c r="AO23" s="18"/>
      <c r="AP23" s="18"/>
      <c r="AQ23" s="45"/>
      <c r="AR23" s="90">
        <v>45430</v>
      </c>
      <c r="AS23" s="43"/>
      <c r="AT23" s="18"/>
      <c r="AU23" s="18"/>
      <c r="AV23" s="18"/>
      <c r="AW23" s="18"/>
      <c r="AX23" s="18"/>
      <c r="AY23" s="45"/>
      <c r="AZ23" s="43"/>
      <c r="BA23" s="18"/>
      <c r="BB23" s="18"/>
      <c r="BC23" s="18"/>
      <c r="BD23" s="18"/>
      <c r="BE23" s="45"/>
      <c r="BF23" s="7">
        <v>45794</v>
      </c>
      <c r="BG23" s="43"/>
      <c r="BH23" s="18"/>
      <c r="BI23" s="18"/>
      <c r="BJ23" s="18"/>
      <c r="BK23" s="18"/>
      <c r="BL23" s="18"/>
      <c r="BM23" s="45"/>
      <c r="BN23" s="43"/>
      <c r="BO23" s="18"/>
      <c r="BP23" s="18"/>
      <c r="BQ23" s="18"/>
      <c r="BR23" s="18"/>
      <c r="BS23" s="45"/>
      <c r="BT23" s="94">
        <v>46158</v>
      </c>
      <c r="BU23" s="43"/>
      <c r="BV23" s="18"/>
      <c r="BW23" s="18"/>
      <c r="BX23" s="18"/>
      <c r="BY23" s="18"/>
      <c r="BZ23" s="18"/>
      <c r="CA23" s="45"/>
      <c r="CB23" s="43"/>
      <c r="CC23" s="18"/>
      <c r="CD23" s="18"/>
      <c r="CE23" s="18"/>
      <c r="CF23" s="18"/>
      <c r="CG23" s="45"/>
      <c r="CI23" s="7">
        <v>46522</v>
      </c>
      <c r="CJ23" s="43"/>
      <c r="CK23" s="18"/>
      <c r="CL23" s="18"/>
      <c r="CM23" s="18"/>
      <c r="CN23" s="18"/>
      <c r="CO23" s="18"/>
      <c r="CP23" s="45"/>
      <c r="CQ23" s="43"/>
      <c r="CR23" s="18"/>
      <c r="CS23" s="18"/>
      <c r="CT23" s="18"/>
      <c r="CU23" s="18"/>
      <c r="CV23" s="45"/>
      <c r="CW23" s="7">
        <v>46886</v>
      </c>
      <c r="CX23" s="43"/>
      <c r="CY23" s="18"/>
      <c r="CZ23" s="18"/>
      <c r="DA23" s="18"/>
      <c r="DB23" s="18"/>
      <c r="DC23" s="18"/>
      <c r="DD23" s="45"/>
      <c r="DE23" s="43"/>
      <c r="DF23" s="18"/>
      <c r="DG23" s="18"/>
      <c r="DH23" s="18"/>
      <c r="DI23" s="18"/>
      <c r="DJ23" s="45"/>
      <c r="DL23" s="90">
        <v>47257</v>
      </c>
      <c r="DM23" s="43"/>
      <c r="DN23" s="18"/>
      <c r="DO23" s="18"/>
      <c r="DP23" s="18"/>
      <c r="DQ23" s="18"/>
      <c r="DR23" s="18"/>
      <c r="DS23" s="45"/>
      <c r="DT23" s="43"/>
      <c r="DU23" s="18"/>
      <c r="DV23" s="18"/>
      <c r="DW23" s="18"/>
      <c r="DX23" s="18"/>
      <c r="DY23" s="45"/>
      <c r="DZ23" s="94">
        <v>47621</v>
      </c>
      <c r="EA23" s="43"/>
      <c r="EB23" s="18"/>
      <c r="EC23" s="18"/>
      <c r="ED23" s="18"/>
      <c r="EE23" s="18"/>
      <c r="EF23" s="18"/>
      <c r="EG23" s="45"/>
      <c r="EH23" s="43"/>
      <c r="EI23" s="18"/>
      <c r="EJ23" s="18"/>
      <c r="EK23" s="18"/>
      <c r="EL23" s="18"/>
      <c r="EM23" s="45"/>
      <c r="EO23" s="90">
        <v>47985</v>
      </c>
      <c r="EP23" s="43"/>
      <c r="EQ23" s="18"/>
      <c r="ER23" s="18"/>
      <c r="ES23" s="18"/>
      <c r="ET23" s="18"/>
      <c r="EU23" s="18"/>
      <c r="EV23" s="45"/>
      <c r="EW23" s="43"/>
      <c r="EX23" s="18"/>
      <c r="EY23" s="18"/>
      <c r="EZ23" s="18"/>
      <c r="FA23" s="18"/>
      <c r="FB23" s="45"/>
      <c r="FC23" s="94">
        <v>48349</v>
      </c>
      <c r="FD23" s="43"/>
      <c r="FE23" s="18"/>
      <c r="FF23" s="18"/>
      <c r="FG23" s="18"/>
      <c r="FH23" s="18"/>
      <c r="FI23" s="18"/>
      <c r="FJ23" s="45"/>
      <c r="FK23" s="43"/>
      <c r="FL23" s="18"/>
      <c r="FM23" s="18"/>
      <c r="FN23" s="18"/>
      <c r="FO23" s="18"/>
      <c r="FP23" s="45"/>
    </row>
    <row r="24" spans="1:172" x14ac:dyDescent="0.25">
      <c r="A24" s="7">
        <v>44337</v>
      </c>
      <c r="B24" s="43">
        <v>9</v>
      </c>
      <c r="C24" s="18">
        <v>7</v>
      </c>
      <c r="D24" s="18">
        <v>8</v>
      </c>
      <c r="E24" s="18">
        <v>6</v>
      </c>
      <c r="F24" s="18">
        <v>8</v>
      </c>
      <c r="G24" s="18">
        <v>7</v>
      </c>
      <c r="H24" s="44">
        <v>3</v>
      </c>
      <c r="I24" s="43">
        <v>3</v>
      </c>
      <c r="J24" s="18">
        <v>0</v>
      </c>
      <c r="K24" s="18">
        <v>4</v>
      </c>
      <c r="L24" s="18">
        <v>0</v>
      </c>
      <c r="M24" s="18">
        <v>5</v>
      </c>
      <c r="N24" s="45">
        <v>3</v>
      </c>
      <c r="O24" s="380"/>
      <c r="P24" s="101">
        <v>44702</v>
      </c>
      <c r="Q24" s="43"/>
      <c r="R24" s="18"/>
      <c r="S24" s="18"/>
      <c r="T24" s="18"/>
      <c r="U24" s="18"/>
      <c r="V24" s="18"/>
      <c r="W24" s="45"/>
      <c r="X24" s="43"/>
      <c r="Y24" s="18"/>
      <c r="Z24" s="18"/>
      <c r="AA24" s="18"/>
      <c r="AB24" s="18"/>
      <c r="AC24" s="45"/>
      <c r="AD24" s="7">
        <v>45073</v>
      </c>
      <c r="AE24" s="43"/>
      <c r="AF24" s="18"/>
      <c r="AG24" s="18"/>
      <c r="AH24" s="18"/>
      <c r="AI24" s="18"/>
      <c r="AJ24" s="18"/>
      <c r="AK24" s="45"/>
      <c r="AL24" s="43"/>
      <c r="AM24" s="18"/>
      <c r="AN24" s="18"/>
      <c r="AO24" s="18"/>
      <c r="AP24" s="18"/>
      <c r="AQ24" s="45"/>
      <c r="AR24" s="90">
        <v>45437</v>
      </c>
      <c r="AS24" s="43"/>
      <c r="AT24" s="18"/>
      <c r="AU24" s="18"/>
      <c r="AV24" s="18"/>
      <c r="AW24" s="18"/>
      <c r="AX24" s="18"/>
      <c r="AY24" s="45"/>
      <c r="AZ24" s="43"/>
      <c r="BA24" s="18"/>
      <c r="BB24" s="18"/>
      <c r="BC24" s="18"/>
      <c r="BD24" s="18"/>
      <c r="BE24" s="45"/>
      <c r="BF24" s="94">
        <v>45801</v>
      </c>
      <c r="BG24" s="43"/>
      <c r="BH24" s="18"/>
      <c r="BI24" s="18"/>
      <c r="BJ24" s="18"/>
      <c r="BK24" s="18"/>
      <c r="BL24" s="18"/>
      <c r="BM24" s="45"/>
      <c r="BN24" s="43"/>
      <c r="BO24" s="18"/>
      <c r="BP24" s="18"/>
      <c r="BQ24" s="18"/>
      <c r="BR24" s="18"/>
      <c r="BS24" s="45"/>
      <c r="BT24" s="7">
        <v>46165</v>
      </c>
      <c r="BU24" s="43"/>
      <c r="BV24" s="18"/>
      <c r="BW24" s="18"/>
      <c r="BX24" s="18"/>
      <c r="BY24" s="18"/>
      <c r="BZ24" s="18"/>
      <c r="CA24" s="45"/>
      <c r="CB24" s="43"/>
      <c r="CC24" s="18"/>
      <c r="CD24" s="18"/>
      <c r="CE24" s="18"/>
      <c r="CF24" s="18"/>
      <c r="CG24" s="45"/>
      <c r="CI24" s="94">
        <v>46529</v>
      </c>
      <c r="CJ24" s="43"/>
      <c r="CK24" s="18"/>
      <c r="CL24" s="18"/>
      <c r="CM24" s="18"/>
      <c r="CN24" s="18"/>
      <c r="CO24" s="18"/>
      <c r="CP24" s="45"/>
      <c r="CQ24" s="43"/>
      <c r="CR24" s="18"/>
      <c r="CS24" s="18"/>
      <c r="CT24" s="18"/>
      <c r="CU24" s="18"/>
      <c r="CV24" s="45"/>
      <c r="CW24" s="7">
        <v>46893</v>
      </c>
      <c r="CX24" s="43"/>
      <c r="CY24" s="18"/>
      <c r="CZ24" s="18"/>
      <c r="DA24" s="18"/>
      <c r="DB24" s="18"/>
      <c r="DC24" s="18"/>
      <c r="DD24" s="45"/>
      <c r="DE24" s="43"/>
      <c r="DF24" s="18"/>
      <c r="DG24" s="18"/>
      <c r="DH24" s="18"/>
      <c r="DI24" s="18"/>
      <c r="DJ24" s="45"/>
      <c r="DL24" s="94">
        <v>47264</v>
      </c>
      <c r="DM24" s="43"/>
      <c r="DN24" s="18"/>
      <c r="DO24" s="18"/>
      <c r="DP24" s="18"/>
      <c r="DQ24" s="18"/>
      <c r="DR24" s="18"/>
      <c r="DS24" s="45"/>
      <c r="DT24" s="43"/>
      <c r="DU24" s="18"/>
      <c r="DV24" s="18"/>
      <c r="DW24" s="18"/>
      <c r="DX24" s="18"/>
      <c r="DY24" s="45"/>
      <c r="DZ24" s="90">
        <v>47628</v>
      </c>
      <c r="EA24" s="43"/>
      <c r="EB24" s="18"/>
      <c r="EC24" s="18"/>
      <c r="ED24" s="18"/>
      <c r="EE24" s="18"/>
      <c r="EF24" s="18"/>
      <c r="EG24" s="45"/>
      <c r="EH24" s="43"/>
      <c r="EI24" s="18"/>
      <c r="EJ24" s="18"/>
      <c r="EK24" s="18"/>
      <c r="EL24" s="18"/>
      <c r="EM24" s="45"/>
      <c r="EO24" s="94">
        <v>47992</v>
      </c>
      <c r="EP24" s="43"/>
      <c r="EQ24" s="18"/>
      <c r="ER24" s="18"/>
      <c r="ES24" s="18"/>
      <c r="ET24" s="18"/>
      <c r="EU24" s="18"/>
      <c r="EV24" s="45"/>
      <c r="EW24" s="43"/>
      <c r="EX24" s="18"/>
      <c r="EY24" s="18"/>
      <c r="EZ24" s="18"/>
      <c r="FA24" s="18"/>
      <c r="FB24" s="45"/>
      <c r="FC24" s="90">
        <v>48356</v>
      </c>
      <c r="FD24" s="43"/>
      <c r="FE24" s="18"/>
      <c r="FF24" s="18"/>
      <c r="FG24" s="18"/>
      <c r="FH24" s="18"/>
      <c r="FI24" s="18"/>
      <c r="FJ24" s="45"/>
      <c r="FK24" s="43"/>
      <c r="FL24" s="18"/>
      <c r="FM24" s="18"/>
      <c r="FN24" s="18"/>
      <c r="FO24" s="18"/>
      <c r="FP24" s="45"/>
    </row>
    <row r="25" spans="1:172" x14ac:dyDescent="0.25">
      <c r="A25" s="7">
        <v>44344</v>
      </c>
      <c r="B25" s="43">
        <v>5</v>
      </c>
      <c r="C25" s="18">
        <v>5</v>
      </c>
      <c r="D25" s="18">
        <v>6</v>
      </c>
      <c r="E25" s="18">
        <v>7</v>
      </c>
      <c r="F25" s="18">
        <v>1</v>
      </c>
      <c r="G25" s="18">
        <v>4</v>
      </c>
      <c r="H25" s="44">
        <v>8</v>
      </c>
      <c r="I25" s="43">
        <v>5</v>
      </c>
      <c r="J25" s="18">
        <v>2</v>
      </c>
      <c r="K25" s="18">
        <v>7</v>
      </c>
      <c r="L25" s="18">
        <v>9</v>
      </c>
      <c r="M25" s="18">
        <v>7</v>
      </c>
      <c r="N25" s="45">
        <v>8</v>
      </c>
      <c r="O25" s="380"/>
      <c r="P25" s="101">
        <v>44709</v>
      </c>
      <c r="Q25" s="43"/>
      <c r="R25" s="18"/>
      <c r="S25" s="18"/>
      <c r="T25" s="18"/>
      <c r="U25" s="18"/>
      <c r="V25" s="18"/>
      <c r="W25" s="45"/>
      <c r="X25" s="43"/>
      <c r="Y25" s="18"/>
      <c r="Z25" s="18"/>
      <c r="AA25" s="18"/>
      <c r="AB25" s="18"/>
      <c r="AC25" s="45"/>
      <c r="AD25" s="90">
        <v>45080</v>
      </c>
      <c r="AE25" s="43"/>
      <c r="AF25" s="18"/>
      <c r="AG25" s="18"/>
      <c r="AH25" s="18"/>
      <c r="AI25" s="18"/>
      <c r="AJ25" s="18"/>
      <c r="AK25" s="45"/>
      <c r="AL25" s="43"/>
      <c r="AM25" s="18"/>
      <c r="AN25" s="18"/>
      <c r="AO25" s="18"/>
      <c r="AP25" s="18"/>
      <c r="AQ25" s="45"/>
      <c r="AR25" s="94">
        <v>45444</v>
      </c>
      <c r="AS25" s="43"/>
      <c r="AT25" s="18"/>
      <c r="AU25" s="18"/>
      <c r="AV25" s="18"/>
      <c r="AW25" s="18"/>
      <c r="AX25" s="18"/>
      <c r="AY25" s="45"/>
      <c r="AZ25" s="43"/>
      <c r="BA25" s="18"/>
      <c r="BB25" s="18"/>
      <c r="BC25" s="18"/>
      <c r="BD25" s="18"/>
      <c r="BE25" s="45"/>
      <c r="BF25" s="7">
        <v>45808</v>
      </c>
      <c r="BG25" s="43"/>
      <c r="BH25" s="18"/>
      <c r="BI25" s="18"/>
      <c r="BJ25" s="18"/>
      <c r="BK25" s="18"/>
      <c r="BL25" s="18"/>
      <c r="BM25" s="45"/>
      <c r="BN25" s="43"/>
      <c r="BO25" s="18"/>
      <c r="BP25" s="18"/>
      <c r="BQ25" s="18"/>
      <c r="BR25" s="18"/>
      <c r="BS25" s="45"/>
      <c r="BT25" s="7">
        <v>46172</v>
      </c>
      <c r="BU25" s="43"/>
      <c r="BV25" s="18"/>
      <c r="BW25" s="18"/>
      <c r="BX25" s="18"/>
      <c r="BY25" s="18"/>
      <c r="BZ25" s="18"/>
      <c r="CA25" s="45"/>
      <c r="CB25" s="43"/>
      <c r="CC25" s="18"/>
      <c r="CD25" s="18"/>
      <c r="CE25" s="18"/>
      <c r="CF25" s="18"/>
      <c r="CG25" s="45"/>
      <c r="CI25" s="7">
        <v>46536</v>
      </c>
      <c r="CJ25" s="43"/>
      <c r="CK25" s="18"/>
      <c r="CL25" s="18"/>
      <c r="CM25" s="18"/>
      <c r="CN25" s="18"/>
      <c r="CO25" s="18"/>
      <c r="CP25" s="45"/>
      <c r="CQ25" s="43"/>
      <c r="CR25" s="18"/>
      <c r="CS25" s="18"/>
      <c r="CT25" s="18"/>
      <c r="CU25" s="18"/>
      <c r="CV25" s="45"/>
      <c r="CW25" s="7">
        <v>46900</v>
      </c>
      <c r="CX25" s="43"/>
      <c r="CY25" s="18"/>
      <c r="CZ25" s="18"/>
      <c r="DA25" s="18"/>
      <c r="DB25" s="18"/>
      <c r="DC25" s="18"/>
      <c r="DD25" s="45"/>
      <c r="DE25" s="43"/>
      <c r="DF25" s="18"/>
      <c r="DG25" s="18"/>
      <c r="DH25" s="18"/>
      <c r="DI25" s="18"/>
      <c r="DJ25" s="45"/>
      <c r="DL25" s="90">
        <v>47271</v>
      </c>
      <c r="DM25" s="43"/>
      <c r="DN25" s="18"/>
      <c r="DO25" s="18"/>
      <c r="DP25" s="18"/>
      <c r="DQ25" s="18"/>
      <c r="DR25" s="18"/>
      <c r="DS25" s="45"/>
      <c r="DT25" s="43"/>
      <c r="DU25" s="18"/>
      <c r="DV25" s="18"/>
      <c r="DW25" s="18"/>
      <c r="DX25" s="18"/>
      <c r="DY25" s="45"/>
      <c r="DZ25" s="90">
        <v>47635</v>
      </c>
      <c r="EA25" s="43"/>
      <c r="EB25" s="18"/>
      <c r="EC25" s="18"/>
      <c r="ED25" s="18"/>
      <c r="EE25" s="18"/>
      <c r="EF25" s="18"/>
      <c r="EG25" s="45"/>
      <c r="EH25" s="43"/>
      <c r="EI25" s="18"/>
      <c r="EJ25" s="18"/>
      <c r="EK25" s="18"/>
      <c r="EL25" s="18"/>
      <c r="EM25" s="45"/>
      <c r="EO25" s="90">
        <v>47999</v>
      </c>
      <c r="EP25" s="43"/>
      <c r="EQ25" s="18"/>
      <c r="ER25" s="18"/>
      <c r="ES25" s="18"/>
      <c r="ET25" s="18"/>
      <c r="EU25" s="18"/>
      <c r="EV25" s="45"/>
      <c r="EW25" s="43"/>
      <c r="EX25" s="18"/>
      <c r="EY25" s="18"/>
      <c r="EZ25" s="18"/>
      <c r="FA25" s="18"/>
      <c r="FB25" s="45"/>
      <c r="FC25" s="94">
        <v>48363</v>
      </c>
      <c r="FD25" s="43"/>
      <c r="FE25" s="18"/>
      <c r="FF25" s="18"/>
      <c r="FG25" s="18"/>
      <c r="FH25" s="18"/>
      <c r="FI25" s="18"/>
      <c r="FJ25" s="45"/>
      <c r="FK25" s="43"/>
      <c r="FL25" s="18"/>
      <c r="FM25" s="18"/>
      <c r="FN25" s="18"/>
      <c r="FO25" s="18"/>
      <c r="FP25" s="45"/>
    </row>
    <row r="26" spans="1:172" x14ac:dyDescent="0.25">
      <c r="A26" s="7">
        <v>44351</v>
      </c>
      <c r="B26" s="43">
        <v>0</v>
      </c>
      <c r="C26" s="18">
        <v>9</v>
      </c>
      <c r="D26" s="18">
        <v>0</v>
      </c>
      <c r="E26" s="18">
        <v>6</v>
      </c>
      <c r="F26" s="18">
        <v>7</v>
      </c>
      <c r="G26" s="18">
        <v>9</v>
      </c>
      <c r="H26" s="44">
        <v>7</v>
      </c>
      <c r="I26" s="43">
        <v>4</v>
      </c>
      <c r="J26" s="18">
        <v>5</v>
      </c>
      <c r="K26" s="18">
        <v>1</v>
      </c>
      <c r="L26" s="18">
        <v>9</v>
      </c>
      <c r="M26" s="18">
        <v>6</v>
      </c>
      <c r="N26" s="45">
        <v>7</v>
      </c>
      <c r="O26" s="380"/>
      <c r="P26" s="101">
        <v>44716</v>
      </c>
      <c r="Q26" s="43"/>
      <c r="R26" s="18"/>
      <c r="S26" s="18"/>
      <c r="T26" s="18"/>
      <c r="U26" s="18"/>
      <c r="V26" s="18"/>
      <c r="W26" s="45"/>
      <c r="X26" s="43"/>
      <c r="Y26" s="18"/>
      <c r="Z26" s="18"/>
      <c r="AA26" s="18"/>
      <c r="AB26" s="18"/>
      <c r="AC26" s="45"/>
      <c r="AD26" s="94">
        <v>45087</v>
      </c>
      <c r="AE26" s="43"/>
      <c r="AF26" s="18"/>
      <c r="AG26" s="18"/>
      <c r="AH26" s="18"/>
      <c r="AI26" s="18"/>
      <c r="AJ26" s="18"/>
      <c r="AK26" s="45"/>
      <c r="AL26" s="43"/>
      <c r="AM26" s="18"/>
      <c r="AN26" s="18"/>
      <c r="AO26" s="18"/>
      <c r="AP26" s="18"/>
      <c r="AQ26" s="45"/>
      <c r="AR26" s="7">
        <v>45451</v>
      </c>
      <c r="AS26" s="43"/>
      <c r="AT26" s="18"/>
      <c r="AU26" s="18"/>
      <c r="AV26" s="18"/>
      <c r="AW26" s="18"/>
      <c r="AX26" s="18"/>
      <c r="AY26" s="45"/>
      <c r="AZ26" s="43"/>
      <c r="BA26" s="18"/>
      <c r="BB26" s="18"/>
      <c r="BC26" s="18"/>
      <c r="BD26" s="18"/>
      <c r="BE26" s="45"/>
      <c r="BF26" s="90">
        <v>45815</v>
      </c>
      <c r="BG26" s="43"/>
      <c r="BH26" s="18"/>
      <c r="BI26" s="18"/>
      <c r="BJ26" s="18"/>
      <c r="BK26" s="18"/>
      <c r="BL26" s="18"/>
      <c r="BM26" s="45"/>
      <c r="BN26" s="43"/>
      <c r="BO26" s="18"/>
      <c r="BP26" s="18"/>
      <c r="BQ26" s="18"/>
      <c r="BR26" s="18"/>
      <c r="BS26" s="45"/>
      <c r="BT26" s="94">
        <v>46179</v>
      </c>
      <c r="BU26" s="43"/>
      <c r="BV26" s="18"/>
      <c r="BW26" s="18"/>
      <c r="BX26" s="18"/>
      <c r="BY26" s="18"/>
      <c r="BZ26" s="18"/>
      <c r="CA26" s="45"/>
      <c r="CB26" s="43"/>
      <c r="CC26" s="18"/>
      <c r="CD26" s="18"/>
      <c r="CE26" s="18"/>
      <c r="CF26" s="18"/>
      <c r="CG26" s="45"/>
      <c r="CI26" s="7">
        <v>46543</v>
      </c>
      <c r="CJ26" s="43"/>
      <c r="CK26" s="18"/>
      <c r="CL26" s="18"/>
      <c r="CM26" s="18"/>
      <c r="CN26" s="18"/>
      <c r="CO26" s="18"/>
      <c r="CP26" s="45"/>
      <c r="CQ26" s="43"/>
      <c r="CR26" s="18"/>
      <c r="CS26" s="18"/>
      <c r="CT26" s="18"/>
      <c r="CU26" s="18"/>
      <c r="CV26" s="45"/>
      <c r="CW26" s="94">
        <v>46907</v>
      </c>
      <c r="CX26" s="43"/>
      <c r="CY26" s="18"/>
      <c r="CZ26" s="18"/>
      <c r="DA26" s="18"/>
      <c r="DB26" s="18"/>
      <c r="DC26" s="18"/>
      <c r="DD26" s="45"/>
      <c r="DE26" s="43"/>
      <c r="DF26" s="18"/>
      <c r="DG26" s="18"/>
      <c r="DH26" s="18"/>
      <c r="DI26" s="18"/>
      <c r="DJ26" s="45"/>
      <c r="DL26" s="94">
        <v>47278</v>
      </c>
      <c r="DM26" s="43"/>
      <c r="DN26" s="18"/>
      <c r="DO26" s="18"/>
      <c r="DP26" s="18"/>
      <c r="DQ26" s="18"/>
      <c r="DR26" s="18"/>
      <c r="DS26" s="45"/>
      <c r="DT26" s="43"/>
      <c r="DU26" s="18"/>
      <c r="DV26" s="18"/>
      <c r="DW26" s="18"/>
      <c r="DX26" s="18"/>
      <c r="DY26" s="45"/>
      <c r="DZ26" s="94">
        <v>47642</v>
      </c>
      <c r="EA26" s="43"/>
      <c r="EB26" s="18"/>
      <c r="EC26" s="18"/>
      <c r="ED26" s="18"/>
      <c r="EE26" s="18"/>
      <c r="EF26" s="18"/>
      <c r="EG26" s="45"/>
      <c r="EH26" s="43"/>
      <c r="EI26" s="18"/>
      <c r="EJ26" s="18"/>
      <c r="EK26" s="18"/>
      <c r="EL26" s="18"/>
      <c r="EM26" s="45"/>
      <c r="EO26" s="90">
        <v>48006</v>
      </c>
      <c r="EP26" s="43"/>
      <c r="EQ26" s="18"/>
      <c r="ER26" s="18"/>
      <c r="ES26" s="18"/>
      <c r="ET26" s="18"/>
      <c r="EU26" s="18"/>
      <c r="EV26" s="45"/>
      <c r="EW26" s="43"/>
      <c r="EX26" s="18"/>
      <c r="EY26" s="18"/>
      <c r="EZ26" s="18"/>
      <c r="FA26" s="18"/>
      <c r="FB26" s="45"/>
      <c r="FC26" s="90">
        <v>48370</v>
      </c>
      <c r="FD26" s="43"/>
      <c r="FE26" s="18"/>
      <c r="FF26" s="18"/>
      <c r="FG26" s="18"/>
      <c r="FH26" s="18"/>
      <c r="FI26" s="18"/>
      <c r="FJ26" s="45"/>
      <c r="FK26" s="43"/>
      <c r="FL26" s="18"/>
      <c r="FM26" s="18"/>
      <c r="FN26" s="18"/>
      <c r="FO26" s="18"/>
      <c r="FP26" s="45"/>
    </row>
    <row r="27" spans="1:172" x14ac:dyDescent="0.25">
      <c r="A27" s="7">
        <v>44358</v>
      </c>
      <c r="B27" s="43">
        <v>6</v>
      </c>
      <c r="C27" s="18">
        <v>7</v>
      </c>
      <c r="D27" s="18">
        <v>4</v>
      </c>
      <c r="E27" s="18">
        <v>6</v>
      </c>
      <c r="F27" s="18">
        <v>1</v>
      </c>
      <c r="G27" s="18">
        <v>7</v>
      </c>
      <c r="H27" s="44">
        <v>9</v>
      </c>
      <c r="I27" s="43">
        <v>6</v>
      </c>
      <c r="J27" s="18">
        <v>8</v>
      </c>
      <c r="K27" s="18">
        <v>6</v>
      </c>
      <c r="L27" s="18">
        <v>0</v>
      </c>
      <c r="M27" s="18">
        <v>7</v>
      </c>
      <c r="N27" s="45">
        <v>7</v>
      </c>
      <c r="O27" s="380"/>
      <c r="P27" s="101">
        <v>44723</v>
      </c>
      <c r="Q27" s="43"/>
      <c r="R27" s="18"/>
      <c r="S27" s="18"/>
      <c r="T27" s="18"/>
      <c r="U27" s="18"/>
      <c r="V27" s="18"/>
      <c r="W27" s="45"/>
      <c r="X27" s="43"/>
      <c r="Y27" s="18"/>
      <c r="Z27" s="18"/>
      <c r="AA27" s="18"/>
      <c r="AB27" s="18"/>
      <c r="AC27" s="45"/>
      <c r="AD27" s="7">
        <v>45094</v>
      </c>
      <c r="AE27" s="43"/>
      <c r="AF27" s="18"/>
      <c r="AG27" s="18"/>
      <c r="AH27" s="18"/>
      <c r="AI27" s="18"/>
      <c r="AJ27" s="18"/>
      <c r="AK27" s="45"/>
      <c r="AL27" s="43"/>
      <c r="AM27" s="18"/>
      <c r="AN27" s="18"/>
      <c r="AO27" s="18"/>
      <c r="AP27" s="18"/>
      <c r="AQ27" s="45"/>
      <c r="AR27" s="90">
        <v>45458</v>
      </c>
      <c r="AS27" s="43"/>
      <c r="AT27" s="18"/>
      <c r="AU27" s="18"/>
      <c r="AV27" s="18"/>
      <c r="AW27" s="18"/>
      <c r="AX27" s="18"/>
      <c r="AY27" s="45"/>
      <c r="AZ27" s="43"/>
      <c r="BA27" s="18"/>
      <c r="BB27" s="18"/>
      <c r="BC27" s="18"/>
      <c r="BD27" s="18"/>
      <c r="BE27" s="45"/>
      <c r="BF27" s="94">
        <v>45822</v>
      </c>
      <c r="BG27" s="43"/>
      <c r="BH27" s="18"/>
      <c r="BI27" s="18"/>
      <c r="BJ27" s="18"/>
      <c r="BK27" s="18"/>
      <c r="BL27" s="18"/>
      <c r="BM27" s="45"/>
      <c r="BN27" s="43"/>
      <c r="BO27" s="18"/>
      <c r="BP27" s="18"/>
      <c r="BQ27" s="18"/>
      <c r="BR27" s="18"/>
      <c r="BS27" s="45"/>
      <c r="BT27" s="7">
        <v>46186</v>
      </c>
      <c r="BU27" s="43"/>
      <c r="BV27" s="18"/>
      <c r="BW27" s="18"/>
      <c r="BX27" s="18"/>
      <c r="BY27" s="18"/>
      <c r="BZ27" s="18"/>
      <c r="CA27" s="45"/>
      <c r="CB27" s="43"/>
      <c r="CC27" s="18"/>
      <c r="CD27" s="18"/>
      <c r="CE27" s="18"/>
      <c r="CF27" s="18"/>
      <c r="CG27" s="45"/>
      <c r="CI27" s="94">
        <v>46550</v>
      </c>
      <c r="CJ27" s="43"/>
      <c r="CK27" s="18"/>
      <c r="CL27" s="18"/>
      <c r="CM27" s="18"/>
      <c r="CN27" s="18"/>
      <c r="CO27" s="18"/>
      <c r="CP27" s="45"/>
      <c r="CQ27" s="43"/>
      <c r="CR27" s="18"/>
      <c r="CS27" s="18"/>
      <c r="CT27" s="18"/>
      <c r="CU27" s="18"/>
      <c r="CV27" s="45"/>
      <c r="CW27" s="7">
        <v>46914</v>
      </c>
      <c r="CX27" s="43"/>
      <c r="CY27" s="18"/>
      <c r="CZ27" s="18"/>
      <c r="DA27" s="18"/>
      <c r="DB27" s="18"/>
      <c r="DC27" s="18"/>
      <c r="DD27" s="45"/>
      <c r="DE27" s="43"/>
      <c r="DF27" s="18"/>
      <c r="DG27" s="18"/>
      <c r="DH27" s="18"/>
      <c r="DI27" s="18"/>
      <c r="DJ27" s="45"/>
      <c r="DL27" s="94">
        <v>47285</v>
      </c>
      <c r="DM27" s="43"/>
      <c r="DN27" s="18"/>
      <c r="DO27" s="18"/>
      <c r="DP27" s="18"/>
      <c r="DQ27" s="18"/>
      <c r="DR27" s="18"/>
      <c r="DS27" s="45"/>
      <c r="DT27" s="43"/>
      <c r="DU27" s="18"/>
      <c r="DV27" s="18"/>
      <c r="DW27" s="18"/>
      <c r="DX27" s="18"/>
      <c r="DY27" s="45"/>
      <c r="DZ27" s="90">
        <v>47649</v>
      </c>
      <c r="EA27" s="43"/>
      <c r="EB27" s="18"/>
      <c r="EC27" s="18"/>
      <c r="ED27" s="18"/>
      <c r="EE27" s="18"/>
      <c r="EF27" s="18"/>
      <c r="EG27" s="45"/>
      <c r="EH27" s="43"/>
      <c r="EI27" s="18"/>
      <c r="EJ27" s="18"/>
      <c r="EK27" s="18"/>
      <c r="EL27" s="18"/>
      <c r="EM27" s="45"/>
      <c r="EO27" s="94">
        <v>48013</v>
      </c>
      <c r="EP27" s="43"/>
      <c r="EQ27" s="18"/>
      <c r="ER27" s="18"/>
      <c r="ES27" s="18"/>
      <c r="ET27" s="18"/>
      <c r="EU27" s="18"/>
      <c r="EV27" s="45"/>
      <c r="EW27" s="43"/>
      <c r="EX27" s="18"/>
      <c r="EY27" s="18"/>
      <c r="EZ27" s="18"/>
      <c r="FA27" s="18"/>
      <c r="FB27" s="45"/>
      <c r="FC27" s="90">
        <v>48377</v>
      </c>
      <c r="FD27" s="43"/>
      <c r="FE27" s="18"/>
      <c r="FF27" s="18"/>
      <c r="FG27" s="18"/>
      <c r="FH27" s="18"/>
      <c r="FI27" s="18"/>
      <c r="FJ27" s="45"/>
      <c r="FK27" s="43"/>
      <c r="FL27" s="18"/>
      <c r="FM27" s="18"/>
      <c r="FN27" s="18"/>
      <c r="FO27" s="18"/>
      <c r="FP27" s="45"/>
    </row>
    <row r="28" spans="1:172" x14ac:dyDescent="0.25">
      <c r="A28" s="7">
        <v>44365</v>
      </c>
      <c r="B28" s="43">
        <v>5</v>
      </c>
      <c r="C28" s="18">
        <v>3</v>
      </c>
      <c r="D28" s="18">
        <v>5</v>
      </c>
      <c r="E28" s="18">
        <v>2</v>
      </c>
      <c r="F28" s="18">
        <v>1</v>
      </c>
      <c r="G28" s="18">
        <v>6</v>
      </c>
      <c r="H28" s="44">
        <v>9</v>
      </c>
      <c r="I28" s="43">
        <v>0</v>
      </c>
      <c r="J28" s="18">
        <v>0</v>
      </c>
      <c r="K28" s="18">
        <v>4</v>
      </c>
      <c r="L28" s="18">
        <v>1</v>
      </c>
      <c r="M28" s="18">
        <v>1</v>
      </c>
      <c r="N28" s="45">
        <v>2</v>
      </c>
      <c r="O28" s="380"/>
      <c r="P28" s="101">
        <v>44730</v>
      </c>
      <c r="Q28" s="43"/>
      <c r="R28" s="18"/>
      <c r="S28" s="18"/>
      <c r="T28" s="18"/>
      <c r="U28" s="18"/>
      <c r="V28" s="18"/>
      <c r="W28" s="45"/>
      <c r="X28" s="43"/>
      <c r="Y28" s="18"/>
      <c r="Z28" s="18"/>
      <c r="AA28" s="18"/>
      <c r="AB28" s="18"/>
      <c r="AC28" s="45"/>
      <c r="AD28" s="7">
        <v>45101</v>
      </c>
      <c r="AE28" s="43"/>
      <c r="AF28" s="18"/>
      <c r="AG28" s="18"/>
      <c r="AH28" s="18"/>
      <c r="AI28" s="18"/>
      <c r="AJ28" s="18"/>
      <c r="AK28" s="45"/>
      <c r="AL28" s="43"/>
      <c r="AM28" s="18"/>
      <c r="AN28" s="18"/>
      <c r="AO28" s="18"/>
      <c r="AP28" s="18"/>
      <c r="AQ28" s="45"/>
      <c r="AR28" s="90">
        <v>45465</v>
      </c>
      <c r="AS28" s="43"/>
      <c r="AT28" s="18"/>
      <c r="AU28" s="18"/>
      <c r="AV28" s="18"/>
      <c r="AW28" s="18"/>
      <c r="AX28" s="18"/>
      <c r="AY28" s="45"/>
      <c r="AZ28" s="43"/>
      <c r="BA28" s="18"/>
      <c r="BB28" s="18"/>
      <c r="BC28" s="18"/>
      <c r="BD28" s="18"/>
      <c r="BE28" s="45"/>
      <c r="BF28" s="7">
        <v>45829</v>
      </c>
      <c r="BG28" s="43"/>
      <c r="BH28" s="18"/>
      <c r="BI28" s="18"/>
      <c r="BJ28" s="18"/>
      <c r="BK28" s="18"/>
      <c r="BL28" s="18"/>
      <c r="BM28" s="45"/>
      <c r="BN28" s="43"/>
      <c r="BO28" s="18"/>
      <c r="BP28" s="18"/>
      <c r="BQ28" s="18"/>
      <c r="BR28" s="18"/>
      <c r="BS28" s="45"/>
      <c r="BT28" s="7">
        <v>46193</v>
      </c>
      <c r="BU28" s="43"/>
      <c r="BV28" s="18"/>
      <c r="BW28" s="18"/>
      <c r="BX28" s="18"/>
      <c r="BY28" s="18"/>
      <c r="BZ28" s="18"/>
      <c r="CA28" s="45"/>
      <c r="CB28" s="43"/>
      <c r="CC28" s="18"/>
      <c r="CD28" s="18"/>
      <c r="CE28" s="18"/>
      <c r="CF28" s="18"/>
      <c r="CG28" s="45"/>
      <c r="CI28" s="7">
        <v>46557</v>
      </c>
      <c r="CJ28" s="43"/>
      <c r="CK28" s="18"/>
      <c r="CL28" s="18"/>
      <c r="CM28" s="18"/>
      <c r="CN28" s="18"/>
      <c r="CO28" s="18"/>
      <c r="CP28" s="45"/>
      <c r="CQ28" s="43"/>
      <c r="CR28" s="18"/>
      <c r="CS28" s="18"/>
      <c r="CT28" s="18"/>
      <c r="CU28" s="18"/>
      <c r="CV28" s="45"/>
      <c r="CW28" s="7">
        <v>46921</v>
      </c>
      <c r="CX28" s="43"/>
      <c r="CY28" s="18"/>
      <c r="CZ28" s="18"/>
      <c r="DA28" s="18"/>
      <c r="DB28" s="18"/>
      <c r="DC28" s="18"/>
      <c r="DD28" s="45"/>
      <c r="DE28" s="43"/>
      <c r="DF28" s="18"/>
      <c r="DG28" s="18"/>
      <c r="DH28" s="18"/>
      <c r="DI28" s="18"/>
      <c r="DJ28" s="45"/>
      <c r="DL28" s="90">
        <v>47292</v>
      </c>
      <c r="DM28" s="43"/>
      <c r="DN28" s="18"/>
      <c r="DO28" s="18"/>
      <c r="DP28" s="18"/>
      <c r="DQ28" s="18"/>
      <c r="DR28" s="18"/>
      <c r="DS28" s="45"/>
      <c r="DT28" s="43"/>
      <c r="DU28" s="18"/>
      <c r="DV28" s="18"/>
      <c r="DW28" s="18"/>
      <c r="DX28" s="18"/>
      <c r="DY28" s="45"/>
      <c r="DZ28" s="90">
        <v>47656</v>
      </c>
      <c r="EA28" s="43"/>
      <c r="EB28" s="18"/>
      <c r="EC28" s="18"/>
      <c r="ED28" s="18"/>
      <c r="EE28" s="18"/>
      <c r="EF28" s="18"/>
      <c r="EG28" s="45"/>
      <c r="EH28" s="43"/>
      <c r="EI28" s="18"/>
      <c r="EJ28" s="18"/>
      <c r="EK28" s="18"/>
      <c r="EL28" s="18"/>
      <c r="EM28" s="45"/>
      <c r="EO28" s="90">
        <v>48020</v>
      </c>
      <c r="EP28" s="43"/>
      <c r="EQ28" s="18"/>
      <c r="ER28" s="18"/>
      <c r="ES28" s="18"/>
      <c r="ET28" s="18"/>
      <c r="EU28" s="18"/>
      <c r="EV28" s="45"/>
      <c r="EW28" s="43"/>
      <c r="EX28" s="18"/>
      <c r="EY28" s="18"/>
      <c r="EZ28" s="18"/>
      <c r="FA28" s="18"/>
      <c r="FB28" s="45"/>
      <c r="FC28" s="94">
        <v>48384</v>
      </c>
      <c r="FD28" s="43"/>
      <c r="FE28" s="18"/>
      <c r="FF28" s="18"/>
      <c r="FG28" s="18"/>
      <c r="FH28" s="18"/>
      <c r="FI28" s="18"/>
      <c r="FJ28" s="45"/>
      <c r="FK28" s="43"/>
      <c r="FL28" s="18"/>
      <c r="FM28" s="18"/>
      <c r="FN28" s="18"/>
      <c r="FO28" s="18"/>
      <c r="FP28" s="45"/>
    </row>
    <row r="29" spans="1:172" x14ac:dyDescent="0.25">
      <c r="A29" s="7">
        <v>44372</v>
      </c>
      <c r="B29" s="43">
        <v>6</v>
      </c>
      <c r="C29" s="18">
        <v>2</v>
      </c>
      <c r="D29" s="18">
        <v>8</v>
      </c>
      <c r="E29" s="18">
        <v>4</v>
      </c>
      <c r="F29" s="18">
        <v>4</v>
      </c>
      <c r="G29" s="18">
        <v>5</v>
      </c>
      <c r="H29" s="44">
        <v>3</v>
      </c>
      <c r="I29" s="43">
        <v>3</v>
      </c>
      <c r="J29" s="18">
        <v>1</v>
      </c>
      <c r="K29" s="18">
        <v>4</v>
      </c>
      <c r="L29" s="18">
        <v>1</v>
      </c>
      <c r="M29" s="18">
        <v>1</v>
      </c>
      <c r="N29" s="45">
        <v>4</v>
      </c>
      <c r="O29" s="380"/>
      <c r="P29" s="101">
        <v>44737</v>
      </c>
      <c r="Q29" s="52"/>
      <c r="R29" s="53"/>
      <c r="S29" s="53"/>
      <c r="T29" s="53"/>
      <c r="U29" s="53"/>
      <c r="V29" s="53"/>
      <c r="W29" s="54"/>
      <c r="X29" s="52"/>
      <c r="Y29" s="53"/>
      <c r="Z29" s="53"/>
      <c r="AA29" s="53"/>
      <c r="AB29" s="53"/>
      <c r="AC29" s="54"/>
      <c r="AD29" s="90">
        <v>45108</v>
      </c>
      <c r="AE29" s="52"/>
      <c r="AF29" s="53"/>
      <c r="AG29" s="53"/>
      <c r="AH29" s="53"/>
      <c r="AI29" s="53"/>
      <c r="AJ29" s="53"/>
      <c r="AK29" s="54"/>
      <c r="AL29" s="52"/>
      <c r="AM29" s="53"/>
      <c r="AN29" s="53"/>
      <c r="AO29" s="53"/>
      <c r="AP29" s="53"/>
      <c r="AQ29" s="54"/>
      <c r="AR29" s="94">
        <v>45472</v>
      </c>
      <c r="AS29" s="52"/>
      <c r="AT29" s="53"/>
      <c r="AU29" s="53"/>
      <c r="AV29" s="53"/>
      <c r="AW29" s="53"/>
      <c r="AX29" s="53"/>
      <c r="AY29" s="54"/>
      <c r="AZ29" s="52"/>
      <c r="BA29" s="53"/>
      <c r="BB29" s="53"/>
      <c r="BC29" s="53"/>
      <c r="BD29" s="53"/>
      <c r="BE29" s="54"/>
      <c r="BF29" s="94">
        <v>45836</v>
      </c>
      <c r="BG29" s="52"/>
      <c r="BH29" s="53"/>
      <c r="BI29" s="53"/>
      <c r="BJ29" s="53"/>
      <c r="BK29" s="53"/>
      <c r="BL29" s="53"/>
      <c r="BM29" s="54"/>
      <c r="BN29" s="52"/>
      <c r="BO29" s="53"/>
      <c r="BP29" s="53"/>
      <c r="BQ29" s="53"/>
      <c r="BR29" s="53"/>
      <c r="BS29" s="54"/>
      <c r="BT29" s="94">
        <v>46200</v>
      </c>
      <c r="BU29" s="52"/>
      <c r="BV29" s="53"/>
      <c r="BW29" s="53"/>
      <c r="BX29" s="53"/>
      <c r="BY29" s="53"/>
      <c r="BZ29" s="53"/>
      <c r="CA29" s="54"/>
      <c r="CB29" s="52"/>
      <c r="CC29" s="53"/>
      <c r="CD29" s="53"/>
      <c r="CE29" s="53"/>
      <c r="CF29" s="53"/>
      <c r="CG29" s="54"/>
      <c r="CI29" s="94">
        <v>46564</v>
      </c>
      <c r="CJ29" s="52"/>
      <c r="CK29" s="53"/>
      <c r="CL29" s="53"/>
      <c r="CM29" s="53"/>
      <c r="CN29" s="53"/>
      <c r="CO29" s="53"/>
      <c r="CP29" s="54"/>
      <c r="CQ29" s="52"/>
      <c r="CR29" s="53"/>
      <c r="CS29" s="53"/>
      <c r="CT29" s="53"/>
      <c r="CU29" s="53"/>
      <c r="CV29" s="54"/>
      <c r="CW29" s="94">
        <v>46928</v>
      </c>
      <c r="CX29" s="52"/>
      <c r="CY29" s="53"/>
      <c r="CZ29" s="53"/>
      <c r="DA29" s="53"/>
      <c r="DB29" s="53"/>
      <c r="DC29" s="53"/>
      <c r="DD29" s="54"/>
      <c r="DE29" s="52"/>
      <c r="DF29" s="53"/>
      <c r="DG29" s="53"/>
      <c r="DH29" s="53"/>
      <c r="DI29" s="53"/>
      <c r="DJ29" s="54"/>
      <c r="DL29" s="94">
        <v>47299</v>
      </c>
      <c r="DM29" s="52"/>
      <c r="DN29" s="53"/>
      <c r="DO29" s="53"/>
      <c r="DP29" s="53"/>
      <c r="DQ29" s="53"/>
      <c r="DR29" s="53"/>
      <c r="DS29" s="54"/>
      <c r="DT29" s="52"/>
      <c r="DU29" s="53"/>
      <c r="DV29" s="53"/>
      <c r="DW29" s="53"/>
      <c r="DX29" s="53"/>
      <c r="DY29" s="54"/>
      <c r="DZ29" s="94">
        <v>47663</v>
      </c>
      <c r="EA29" s="52"/>
      <c r="EB29" s="53"/>
      <c r="EC29" s="53"/>
      <c r="ED29" s="53"/>
      <c r="EE29" s="53"/>
      <c r="EF29" s="53"/>
      <c r="EG29" s="54"/>
      <c r="EH29" s="52"/>
      <c r="EI29" s="53"/>
      <c r="EJ29" s="53"/>
      <c r="EK29" s="53"/>
      <c r="EL29" s="53"/>
      <c r="EM29" s="54"/>
      <c r="EO29" s="94">
        <v>48027</v>
      </c>
      <c r="EP29" s="52"/>
      <c r="EQ29" s="53"/>
      <c r="ER29" s="53"/>
      <c r="ES29" s="53"/>
      <c r="ET29" s="53"/>
      <c r="EU29" s="53"/>
      <c r="EV29" s="54"/>
      <c r="EW29" s="52"/>
      <c r="EX29" s="53"/>
      <c r="EY29" s="53"/>
      <c r="EZ29" s="53"/>
      <c r="FA29" s="53"/>
      <c r="FB29" s="54"/>
      <c r="FC29" s="90">
        <v>48391</v>
      </c>
      <c r="FD29" s="52"/>
      <c r="FE29" s="53"/>
      <c r="FF29" s="53"/>
      <c r="FG29" s="53"/>
      <c r="FH29" s="53"/>
      <c r="FI29" s="53"/>
      <c r="FJ29" s="54"/>
      <c r="FK29" s="52"/>
      <c r="FL29" s="53"/>
      <c r="FM29" s="53"/>
      <c r="FN29" s="53"/>
      <c r="FO29" s="53"/>
      <c r="FP29" s="54"/>
    </row>
    <row r="30" spans="1:172" x14ac:dyDescent="0.25">
      <c r="A30" s="7">
        <v>44379</v>
      </c>
      <c r="B30" s="43">
        <v>1</v>
      </c>
      <c r="C30" s="18">
        <v>5</v>
      </c>
      <c r="D30" s="18">
        <v>1</v>
      </c>
      <c r="E30" s="18">
        <v>5</v>
      </c>
      <c r="F30" s="18">
        <v>6</v>
      </c>
      <c r="G30" s="18">
        <v>3</v>
      </c>
      <c r="H30" s="44">
        <v>2</v>
      </c>
      <c r="I30" s="43">
        <v>8</v>
      </c>
      <c r="J30" s="18">
        <v>9</v>
      </c>
      <c r="K30" s="18">
        <v>4</v>
      </c>
      <c r="L30" s="18">
        <v>7</v>
      </c>
      <c r="M30" s="18">
        <v>5</v>
      </c>
      <c r="N30" s="45">
        <v>2</v>
      </c>
      <c r="O30" s="380"/>
      <c r="P30" s="101">
        <v>44744</v>
      </c>
      <c r="Q30" s="52"/>
      <c r="R30" s="53"/>
      <c r="S30" s="53"/>
      <c r="T30" s="53"/>
      <c r="U30" s="53"/>
      <c r="V30" s="53"/>
      <c r="W30" s="54"/>
      <c r="X30" s="52"/>
      <c r="Y30" s="53"/>
      <c r="Z30" s="53"/>
      <c r="AA30" s="53"/>
      <c r="AB30" s="53"/>
      <c r="AC30" s="54"/>
      <c r="AD30" s="94">
        <v>45115</v>
      </c>
      <c r="AE30" s="52"/>
      <c r="AF30" s="53"/>
      <c r="AG30" s="53"/>
      <c r="AH30" s="53"/>
      <c r="AI30" s="53"/>
      <c r="AJ30" s="53"/>
      <c r="AK30" s="54"/>
      <c r="AL30" s="52"/>
      <c r="AM30" s="53"/>
      <c r="AN30" s="53"/>
      <c r="AO30" s="53"/>
      <c r="AP30" s="53"/>
      <c r="AQ30" s="54"/>
      <c r="AR30" s="7">
        <v>45479</v>
      </c>
      <c r="AS30" s="52"/>
      <c r="AT30" s="53"/>
      <c r="AU30" s="53"/>
      <c r="AV30" s="53"/>
      <c r="AW30" s="53"/>
      <c r="AX30" s="53"/>
      <c r="AY30" s="54"/>
      <c r="AZ30" s="52"/>
      <c r="BA30" s="53"/>
      <c r="BB30" s="53"/>
      <c r="BC30" s="53"/>
      <c r="BD30" s="53"/>
      <c r="BE30" s="54"/>
      <c r="BF30" s="7">
        <v>45843</v>
      </c>
      <c r="BG30" s="52"/>
      <c r="BH30" s="53"/>
      <c r="BI30" s="53"/>
      <c r="BJ30" s="53"/>
      <c r="BK30" s="53"/>
      <c r="BL30" s="53"/>
      <c r="BM30" s="54"/>
      <c r="BN30" s="52"/>
      <c r="BO30" s="53"/>
      <c r="BP30" s="53"/>
      <c r="BQ30" s="53"/>
      <c r="BR30" s="53"/>
      <c r="BS30" s="54"/>
      <c r="BT30" s="7">
        <v>46207</v>
      </c>
      <c r="BU30" s="52"/>
      <c r="BV30" s="53"/>
      <c r="BW30" s="53"/>
      <c r="BX30" s="53"/>
      <c r="BY30" s="53"/>
      <c r="BZ30" s="53"/>
      <c r="CA30" s="54"/>
      <c r="CB30" s="52"/>
      <c r="CC30" s="53"/>
      <c r="CD30" s="53"/>
      <c r="CE30" s="53"/>
      <c r="CF30" s="53"/>
      <c r="CG30" s="54"/>
      <c r="CI30" s="7">
        <v>46571</v>
      </c>
      <c r="CJ30" s="52"/>
      <c r="CK30" s="53"/>
      <c r="CL30" s="53"/>
      <c r="CM30" s="53"/>
      <c r="CN30" s="53"/>
      <c r="CO30" s="53"/>
      <c r="CP30" s="54"/>
      <c r="CQ30" s="52"/>
      <c r="CR30" s="53"/>
      <c r="CS30" s="53"/>
      <c r="CT30" s="53"/>
      <c r="CU30" s="53"/>
      <c r="CV30" s="54"/>
      <c r="CW30" s="7">
        <v>46935</v>
      </c>
      <c r="CX30" s="52"/>
      <c r="CY30" s="53"/>
      <c r="CZ30" s="53"/>
      <c r="DA30" s="53"/>
      <c r="DB30" s="53"/>
      <c r="DC30" s="53"/>
      <c r="DD30" s="54"/>
      <c r="DE30" s="52"/>
      <c r="DF30" s="53"/>
      <c r="DG30" s="53"/>
      <c r="DH30" s="53"/>
      <c r="DI30" s="53"/>
      <c r="DJ30" s="54"/>
      <c r="DL30" s="90">
        <v>47306</v>
      </c>
      <c r="DM30" s="52"/>
      <c r="DN30" s="53"/>
      <c r="DO30" s="53"/>
      <c r="DP30" s="53"/>
      <c r="DQ30" s="53"/>
      <c r="DR30" s="53"/>
      <c r="DS30" s="54"/>
      <c r="DT30" s="52"/>
      <c r="DU30" s="53"/>
      <c r="DV30" s="53"/>
      <c r="DW30" s="53"/>
      <c r="DX30" s="53"/>
      <c r="DY30" s="54"/>
      <c r="DZ30" s="90">
        <v>47670</v>
      </c>
      <c r="EA30" s="52"/>
      <c r="EB30" s="53"/>
      <c r="EC30" s="53"/>
      <c r="ED30" s="53"/>
      <c r="EE30" s="53"/>
      <c r="EF30" s="53"/>
      <c r="EG30" s="54"/>
      <c r="EH30" s="52"/>
      <c r="EI30" s="53"/>
      <c r="EJ30" s="53"/>
      <c r="EK30" s="53"/>
      <c r="EL30" s="53"/>
      <c r="EM30" s="54"/>
      <c r="EO30" s="90">
        <v>48034</v>
      </c>
      <c r="EP30" s="52"/>
      <c r="EQ30" s="53"/>
      <c r="ER30" s="53"/>
      <c r="ES30" s="53"/>
      <c r="ET30" s="53"/>
      <c r="EU30" s="53"/>
      <c r="EV30" s="54"/>
      <c r="EW30" s="52"/>
      <c r="EX30" s="53"/>
      <c r="EY30" s="53"/>
      <c r="EZ30" s="53"/>
      <c r="FA30" s="53"/>
      <c r="FB30" s="54"/>
      <c r="FC30" s="94">
        <v>48398</v>
      </c>
      <c r="FD30" s="52"/>
      <c r="FE30" s="53"/>
      <c r="FF30" s="53"/>
      <c r="FG30" s="53"/>
      <c r="FH30" s="53"/>
      <c r="FI30" s="53"/>
      <c r="FJ30" s="54"/>
      <c r="FK30" s="52"/>
      <c r="FL30" s="53"/>
      <c r="FM30" s="53"/>
      <c r="FN30" s="53"/>
      <c r="FO30" s="53"/>
      <c r="FP30" s="54"/>
    </row>
    <row r="31" spans="1:172" x14ac:dyDescent="0.25">
      <c r="A31" s="7">
        <v>44386</v>
      </c>
      <c r="B31" s="43">
        <v>4</v>
      </c>
      <c r="C31" s="18">
        <v>5</v>
      </c>
      <c r="D31" s="18">
        <v>8</v>
      </c>
      <c r="E31" s="18">
        <v>9</v>
      </c>
      <c r="F31" s="18">
        <v>1</v>
      </c>
      <c r="G31" s="18">
        <v>2</v>
      </c>
      <c r="H31" s="44">
        <v>4</v>
      </c>
      <c r="I31" s="43">
        <v>0</v>
      </c>
      <c r="J31" s="18">
        <v>0</v>
      </c>
      <c r="K31" s="18">
        <v>6</v>
      </c>
      <c r="L31" s="18">
        <v>1</v>
      </c>
      <c r="M31" s="18">
        <v>2</v>
      </c>
      <c r="N31" s="45">
        <v>3</v>
      </c>
      <c r="O31" s="380"/>
      <c r="P31" s="101">
        <v>44751</v>
      </c>
      <c r="Q31" s="43"/>
      <c r="R31" s="18"/>
      <c r="S31" s="18"/>
      <c r="T31" s="18"/>
      <c r="U31" s="18"/>
      <c r="V31" s="18"/>
      <c r="W31" s="45"/>
      <c r="X31" s="43"/>
      <c r="Y31" s="18"/>
      <c r="Z31" s="18"/>
      <c r="AA31" s="18"/>
      <c r="AB31" s="18"/>
      <c r="AC31" s="45"/>
      <c r="AD31" s="7">
        <v>45122</v>
      </c>
      <c r="AE31" s="43"/>
      <c r="AF31" s="18"/>
      <c r="AG31" s="18"/>
      <c r="AH31" s="18"/>
      <c r="AI31" s="18"/>
      <c r="AJ31" s="18"/>
      <c r="AK31" s="45"/>
      <c r="AL31" s="43"/>
      <c r="AM31" s="18"/>
      <c r="AN31" s="18"/>
      <c r="AO31" s="18"/>
      <c r="AP31" s="18"/>
      <c r="AQ31" s="45"/>
      <c r="AR31" s="90">
        <v>45486</v>
      </c>
      <c r="AS31" s="43"/>
      <c r="AT31" s="18"/>
      <c r="AU31" s="18"/>
      <c r="AV31" s="18"/>
      <c r="AW31" s="18"/>
      <c r="AX31" s="18"/>
      <c r="AY31" s="45"/>
      <c r="AZ31" s="43"/>
      <c r="BA31" s="18"/>
      <c r="BB31" s="18"/>
      <c r="BC31" s="18"/>
      <c r="BD31" s="18"/>
      <c r="BE31" s="45"/>
      <c r="BF31" s="90">
        <v>45850</v>
      </c>
      <c r="BG31" s="43"/>
      <c r="BH31" s="18"/>
      <c r="BI31" s="18"/>
      <c r="BJ31" s="18"/>
      <c r="BK31" s="18"/>
      <c r="BL31" s="18"/>
      <c r="BM31" s="45"/>
      <c r="BN31" s="43"/>
      <c r="BO31" s="18"/>
      <c r="BP31" s="18"/>
      <c r="BQ31" s="18"/>
      <c r="BR31" s="18"/>
      <c r="BS31" s="45"/>
      <c r="BT31" s="7">
        <v>46214</v>
      </c>
      <c r="BU31" s="43"/>
      <c r="BV31" s="18"/>
      <c r="BW31" s="18"/>
      <c r="BX31" s="18"/>
      <c r="BY31" s="18"/>
      <c r="BZ31" s="18"/>
      <c r="CA31" s="45"/>
      <c r="CB31" s="43"/>
      <c r="CC31" s="18"/>
      <c r="CD31" s="18"/>
      <c r="CE31" s="18"/>
      <c r="CF31" s="18"/>
      <c r="CG31" s="45"/>
      <c r="CI31" s="7">
        <v>46578</v>
      </c>
      <c r="CJ31" s="43"/>
      <c r="CK31" s="18"/>
      <c r="CL31" s="18"/>
      <c r="CM31" s="18"/>
      <c r="CN31" s="18"/>
      <c r="CO31" s="18"/>
      <c r="CP31" s="45"/>
      <c r="CQ31" s="43"/>
      <c r="CR31" s="18"/>
      <c r="CS31" s="18"/>
      <c r="CT31" s="18"/>
      <c r="CU31" s="18"/>
      <c r="CV31" s="45"/>
      <c r="CW31" s="7">
        <v>46942</v>
      </c>
      <c r="CX31" s="43"/>
      <c r="CY31" s="18"/>
      <c r="CZ31" s="18"/>
      <c r="DA31" s="18"/>
      <c r="DB31" s="18"/>
      <c r="DC31" s="18"/>
      <c r="DD31" s="45"/>
      <c r="DE31" s="43"/>
      <c r="DF31" s="18"/>
      <c r="DG31" s="18"/>
      <c r="DH31" s="18"/>
      <c r="DI31" s="18"/>
      <c r="DJ31" s="45"/>
      <c r="DL31" s="94">
        <v>47313</v>
      </c>
      <c r="DM31" s="43"/>
      <c r="DN31" s="18"/>
      <c r="DO31" s="18"/>
      <c r="DP31" s="18"/>
      <c r="DQ31" s="18"/>
      <c r="DR31" s="18"/>
      <c r="DS31" s="45"/>
      <c r="DT31" s="43"/>
      <c r="DU31" s="18"/>
      <c r="DV31" s="18"/>
      <c r="DW31" s="18"/>
      <c r="DX31" s="18"/>
      <c r="DY31" s="45"/>
      <c r="DZ31" s="90">
        <v>47677</v>
      </c>
      <c r="EA31" s="43"/>
      <c r="EB31" s="18"/>
      <c r="EC31" s="18"/>
      <c r="ED31" s="18"/>
      <c r="EE31" s="18"/>
      <c r="EF31" s="18"/>
      <c r="EG31" s="45"/>
      <c r="EH31" s="43"/>
      <c r="EI31" s="18"/>
      <c r="EJ31" s="18"/>
      <c r="EK31" s="18"/>
      <c r="EL31" s="18"/>
      <c r="EM31" s="45"/>
      <c r="EO31" s="90">
        <v>48041</v>
      </c>
      <c r="EP31" s="43"/>
      <c r="EQ31" s="18"/>
      <c r="ER31" s="18"/>
      <c r="ES31" s="18"/>
      <c r="ET31" s="18"/>
      <c r="EU31" s="18"/>
      <c r="EV31" s="45"/>
      <c r="EW31" s="43"/>
      <c r="EX31" s="18"/>
      <c r="EY31" s="18"/>
      <c r="EZ31" s="18"/>
      <c r="FA31" s="18"/>
      <c r="FB31" s="45"/>
      <c r="FC31" s="90">
        <v>48405</v>
      </c>
      <c r="FD31" s="43"/>
      <c r="FE31" s="18"/>
      <c r="FF31" s="18"/>
      <c r="FG31" s="18"/>
      <c r="FH31" s="18"/>
      <c r="FI31" s="18"/>
      <c r="FJ31" s="45"/>
      <c r="FK31" s="43"/>
      <c r="FL31" s="18"/>
      <c r="FM31" s="18"/>
      <c r="FN31" s="18"/>
      <c r="FO31" s="18"/>
      <c r="FP31" s="45"/>
    </row>
    <row r="32" spans="1:172" x14ac:dyDescent="0.25">
      <c r="A32" s="7">
        <v>44393</v>
      </c>
      <c r="B32" s="43">
        <v>4</v>
      </c>
      <c r="C32" s="18">
        <v>6</v>
      </c>
      <c r="D32" s="18">
        <v>6</v>
      </c>
      <c r="E32" s="18">
        <v>8</v>
      </c>
      <c r="F32" s="18">
        <v>5</v>
      </c>
      <c r="G32" s="18">
        <v>8</v>
      </c>
      <c r="H32" s="44">
        <v>9</v>
      </c>
      <c r="I32" s="43">
        <v>7</v>
      </c>
      <c r="J32" s="18">
        <v>4</v>
      </c>
      <c r="K32" s="18">
        <v>5</v>
      </c>
      <c r="L32" s="18">
        <v>1</v>
      </c>
      <c r="M32" s="18">
        <v>9</v>
      </c>
      <c r="N32" s="45">
        <v>1</v>
      </c>
      <c r="O32" s="380"/>
      <c r="P32" s="101">
        <v>44758</v>
      </c>
      <c r="Q32" s="43"/>
      <c r="R32" s="18"/>
      <c r="S32" s="18"/>
      <c r="T32" s="18"/>
      <c r="U32" s="18"/>
      <c r="V32" s="18"/>
      <c r="W32" s="45"/>
      <c r="X32" s="43"/>
      <c r="Y32" s="18"/>
      <c r="Z32" s="18"/>
      <c r="AA32" s="18"/>
      <c r="AB32" s="18"/>
      <c r="AC32" s="45"/>
      <c r="AD32" s="7">
        <v>45129</v>
      </c>
      <c r="AE32" s="43"/>
      <c r="AF32" s="18"/>
      <c r="AG32" s="18"/>
      <c r="AH32" s="18"/>
      <c r="AI32" s="18"/>
      <c r="AJ32" s="18"/>
      <c r="AK32" s="45"/>
      <c r="AL32" s="43"/>
      <c r="AM32" s="18"/>
      <c r="AN32" s="18"/>
      <c r="AO32" s="18"/>
      <c r="AP32" s="18"/>
      <c r="AQ32" s="45"/>
      <c r="AR32" s="90">
        <v>45493</v>
      </c>
      <c r="AS32" s="43"/>
      <c r="AT32" s="18"/>
      <c r="AU32" s="18"/>
      <c r="AV32" s="18"/>
      <c r="AW32" s="18"/>
      <c r="AX32" s="18"/>
      <c r="AY32" s="45"/>
      <c r="AZ32" s="43"/>
      <c r="BA32" s="18"/>
      <c r="BB32" s="18"/>
      <c r="BC32" s="18"/>
      <c r="BD32" s="18"/>
      <c r="BE32" s="45"/>
      <c r="BF32" s="94">
        <v>45857</v>
      </c>
      <c r="BG32" s="43"/>
      <c r="BH32" s="18"/>
      <c r="BI32" s="18"/>
      <c r="BJ32" s="18"/>
      <c r="BK32" s="18"/>
      <c r="BL32" s="18"/>
      <c r="BM32" s="45"/>
      <c r="BN32" s="43"/>
      <c r="BO32" s="18"/>
      <c r="BP32" s="18"/>
      <c r="BQ32" s="18"/>
      <c r="BR32" s="18"/>
      <c r="BS32" s="45"/>
      <c r="BT32" s="94">
        <v>46221</v>
      </c>
      <c r="BU32" s="43"/>
      <c r="BV32" s="18"/>
      <c r="BW32" s="18"/>
      <c r="BX32" s="18"/>
      <c r="BY32" s="18"/>
      <c r="BZ32" s="18"/>
      <c r="CA32" s="45"/>
      <c r="CB32" s="43"/>
      <c r="CC32" s="18"/>
      <c r="CD32" s="18"/>
      <c r="CE32" s="18"/>
      <c r="CF32" s="18"/>
      <c r="CG32" s="45"/>
      <c r="CI32" s="94">
        <v>46585</v>
      </c>
      <c r="CJ32" s="43"/>
      <c r="CK32" s="18"/>
      <c r="CL32" s="18"/>
      <c r="CM32" s="18"/>
      <c r="CN32" s="18"/>
      <c r="CO32" s="18"/>
      <c r="CP32" s="45"/>
      <c r="CQ32" s="43"/>
      <c r="CR32" s="18"/>
      <c r="CS32" s="18"/>
      <c r="CT32" s="18"/>
      <c r="CU32" s="18"/>
      <c r="CV32" s="45"/>
      <c r="CW32" s="7">
        <v>46949</v>
      </c>
      <c r="CX32" s="43"/>
      <c r="CY32" s="18"/>
      <c r="CZ32" s="18"/>
      <c r="DA32" s="18"/>
      <c r="DB32" s="18"/>
      <c r="DC32" s="18"/>
      <c r="DD32" s="45"/>
      <c r="DE32" s="43"/>
      <c r="DF32" s="18"/>
      <c r="DG32" s="18"/>
      <c r="DH32" s="18"/>
      <c r="DI32" s="18"/>
      <c r="DJ32" s="45"/>
      <c r="DL32" s="94">
        <v>47320</v>
      </c>
      <c r="DM32" s="43"/>
      <c r="DN32" s="18"/>
      <c r="DO32" s="18"/>
      <c r="DP32" s="18"/>
      <c r="DQ32" s="18"/>
      <c r="DR32" s="18"/>
      <c r="DS32" s="45"/>
      <c r="DT32" s="43"/>
      <c r="DU32" s="18"/>
      <c r="DV32" s="18"/>
      <c r="DW32" s="18"/>
      <c r="DX32" s="18"/>
      <c r="DY32" s="45"/>
      <c r="DZ32" s="94">
        <v>47684</v>
      </c>
      <c r="EA32" s="43"/>
      <c r="EB32" s="18"/>
      <c r="EC32" s="18"/>
      <c r="ED32" s="18"/>
      <c r="EE32" s="18"/>
      <c r="EF32" s="18"/>
      <c r="EG32" s="45"/>
      <c r="EH32" s="43"/>
      <c r="EI32" s="18"/>
      <c r="EJ32" s="18"/>
      <c r="EK32" s="18"/>
      <c r="EL32" s="18"/>
      <c r="EM32" s="45"/>
      <c r="EO32" s="94">
        <v>48048</v>
      </c>
      <c r="EP32" s="43"/>
      <c r="EQ32" s="18"/>
      <c r="ER32" s="18"/>
      <c r="ES32" s="18"/>
      <c r="ET32" s="18"/>
      <c r="EU32" s="18"/>
      <c r="EV32" s="45"/>
      <c r="EW32" s="43"/>
      <c r="EX32" s="18"/>
      <c r="EY32" s="18"/>
      <c r="EZ32" s="18"/>
      <c r="FA32" s="18"/>
      <c r="FB32" s="45"/>
      <c r="FC32" s="90">
        <v>48412</v>
      </c>
      <c r="FD32" s="43"/>
      <c r="FE32" s="18"/>
      <c r="FF32" s="18"/>
      <c r="FG32" s="18"/>
      <c r="FH32" s="18"/>
      <c r="FI32" s="18"/>
      <c r="FJ32" s="45"/>
      <c r="FK32" s="43"/>
      <c r="FL32" s="18"/>
      <c r="FM32" s="18"/>
      <c r="FN32" s="18"/>
      <c r="FO32" s="18"/>
      <c r="FP32" s="45"/>
    </row>
    <row r="33" spans="1:172" x14ac:dyDescent="0.25">
      <c r="A33" s="7">
        <v>44400</v>
      </c>
      <c r="B33" s="43">
        <v>5</v>
      </c>
      <c r="C33" s="18">
        <v>2</v>
      </c>
      <c r="D33" s="18">
        <v>4</v>
      </c>
      <c r="E33" s="18">
        <v>4</v>
      </c>
      <c r="F33" s="18">
        <v>5</v>
      </c>
      <c r="G33" s="18">
        <v>8</v>
      </c>
      <c r="H33" s="44">
        <v>8</v>
      </c>
      <c r="I33" s="43">
        <v>2</v>
      </c>
      <c r="J33" s="18">
        <v>8</v>
      </c>
      <c r="K33" s="18">
        <v>8</v>
      </c>
      <c r="L33" s="18">
        <v>8</v>
      </c>
      <c r="M33" s="18">
        <v>6</v>
      </c>
      <c r="N33" s="45">
        <v>4</v>
      </c>
      <c r="O33" s="380"/>
      <c r="P33" s="101">
        <v>44765</v>
      </c>
      <c r="Q33" s="43"/>
      <c r="R33" s="18"/>
      <c r="S33" s="18"/>
      <c r="T33" s="18"/>
      <c r="U33" s="18"/>
      <c r="V33" s="18"/>
      <c r="W33" s="45"/>
      <c r="X33" s="43"/>
      <c r="Y33" s="18"/>
      <c r="Z33" s="18"/>
      <c r="AA33" s="18"/>
      <c r="AB33" s="18"/>
      <c r="AC33" s="45"/>
      <c r="AD33" s="90">
        <v>45136</v>
      </c>
      <c r="AE33" s="43"/>
      <c r="AF33" s="18"/>
      <c r="AG33" s="18"/>
      <c r="AH33" s="18"/>
      <c r="AI33" s="18"/>
      <c r="AJ33" s="18"/>
      <c r="AK33" s="45"/>
      <c r="AL33" s="43"/>
      <c r="AM33" s="18"/>
      <c r="AN33" s="18"/>
      <c r="AO33" s="18"/>
      <c r="AP33" s="18"/>
      <c r="AQ33" s="45"/>
      <c r="AR33" s="94">
        <v>45500</v>
      </c>
      <c r="AS33" s="43"/>
      <c r="AT33" s="18"/>
      <c r="AU33" s="18"/>
      <c r="AV33" s="18"/>
      <c r="AW33" s="18"/>
      <c r="AX33" s="18"/>
      <c r="AY33" s="45"/>
      <c r="AZ33" s="43"/>
      <c r="BA33" s="18"/>
      <c r="BB33" s="18"/>
      <c r="BC33" s="18"/>
      <c r="BD33" s="18"/>
      <c r="BE33" s="45"/>
      <c r="BF33" s="7">
        <v>45864</v>
      </c>
      <c r="BG33" s="43"/>
      <c r="BH33" s="18"/>
      <c r="BI33" s="18"/>
      <c r="BJ33" s="18"/>
      <c r="BK33" s="18"/>
      <c r="BL33" s="18"/>
      <c r="BM33" s="45"/>
      <c r="BN33" s="43"/>
      <c r="BO33" s="18"/>
      <c r="BP33" s="18"/>
      <c r="BQ33" s="18"/>
      <c r="BR33" s="18"/>
      <c r="BS33" s="45"/>
      <c r="BT33" s="7">
        <v>46228</v>
      </c>
      <c r="BU33" s="43"/>
      <c r="BV33" s="18"/>
      <c r="BW33" s="18"/>
      <c r="BX33" s="18"/>
      <c r="BY33" s="18"/>
      <c r="BZ33" s="18"/>
      <c r="CA33" s="45"/>
      <c r="CB33" s="43"/>
      <c r="CC33" s="18"/>
      <c r="CD33" s="18"/>
      <c r="CE33" s="18"/>
      <c r="CF33" s="18"/>
      <c r="CG33" s="45"/>
      <c r="CI33" s="7">
        <v>46592</v>
      </c>
      <c r="CJ33" s="43"/>
      <c r="CK33" s="18"/>
      <c r="CL33" s="18"/>
      <c r="CM33" s="18"/>
      <c r="CN33" s="18"/>
      <c r="CO33" s="18"/>
      <c r="CP33" s="45"/>
      <c r="CQ33" s="43"/>
      <c r="CR33" s="18"/>
      <c r="CS33" s="18"/>
      <c r="CT33" s="18"/>
      <c r="CU33" s="18"/>
      <c r="CV33" s="45"/>
      <c r="CW33" s="94">
        <v>46956</v>
      </c>
      <c r="CX33" s="43"/>
      <c r="CY33" s="18"/>
      <c r="CZ33" s="18"/>
      <c r="DA33" s="18"/>
      <c r="DB33" s="18"/>
      <c r="DC33" s="18"/>
      <c r="DD33" s="45"/>
      <c r="DE33" s="43"/>
      <c r="DF33" s="18"/>
      <c r="DG33" s="18"/>
      <c r="DH33" s="18"/>
      <c r="DI33" s="18"/>
      <c r="DJ33" s="45"/>
      <c r="DL33" s="90">
        <v>47327</v>
      </c>
      <c r="DM33" s="43"/>
      <c r="DN33" s="18"/>
      <c r="DO33" s="18"/>
      <c r="DP33" s="18"/>
      <c r="DQ33" s="18"/>
      <c r="DR33" s="18"/>
      <c r="DS33" s="45"/>
      <c r="DT33" s="43"/>
      <c r="DU33" s="18"/>
      <c r="DV33" s="18"/>
      <c r="DW33" s="18"/>
      <c r="DX33" s="18"/>
      <c r="DY33" s="45"/>
      <c r="DZ33" s="90">
        <v>47691</v>
      </c>
      <c r="EA33" s="43"/>
      <c r="EB33" s="18"/>
      <c r="EC33" s="18"/>
      <c r="ED33" s="18"/>
      <c r="EE33" s="18"/>
      <c r="EF33" s="18"/>
      <c r="EG33" s="45"/>
      <c r="EH33" s="43"/>
      <c r="EI33" s="18"/>
      <c r="EJ33" s="18"/>
      <c r="EK33" s="18"/>
      <c r="EL33" s="18"/>
      <c r="EM33" s="45"/>
      <c r="EO33" s="90">
        <v>48055</v>
      </c>
      <c r="EP33" s="43"/>
      <c r="EQ33" s="18"/>
      <c r="ER33" s="18"/>
      <c r="ES33" s="18"/>
      <c r="ET33" s="18"/>
      <c r="EU33" s="18"/>
      <c r="EV33" s="45"/>
      <c r="EW33" s="43"/>
      <c r="EX33" s="18"/>
      <c r="EY33" s="18"/>
      <c r="EZ33" s="18"/>
      <c r="FA33" s="18"/>
      <c r="FB33" s="45"/>
      <c r="FC33" s="94">
        <v>48419</v>
      </c>
      <c r="FD33" s="43"/>
      <c r="FE33" s="18"/>
      <c r="FF33" s="18"/>
      <c r="FG33" s="18"/>
      <c r="FH33" s="18"/>
      <c r="FI33" s="18"/>
      <c r="FJ33" s="45"/>
      <c r="FK33" s="43"/>
      <c r="FL33" s="18"/>
      <c r="FM33" s="18"/>
      <c r="FN33" s="18"/>
      <c r="FO33" s="18"/>
      <c r="FP33" s="45"/>
    </row>
    <row r="34" spans="1:172" x14ac:dyDescent="0.25">
      <c r="A34" s="7">
        <v>44407</v>
      </c>
      <c r="B34" s="43">
        <v>1</v>
      </c>
      <c r="C34" s="18">
        <v>3</v>
      </c>
      <c r="D34" s="18">
        <v>4</v>
      </c>
      <c r="E34" s="18">
        <v>2</v>
      </c>
      <c r="F34" s="18">
        <v>7</v>
      </c>
      <c r="G34" s="18">
        <v>5</v>
      </c>
      <c r="H34" s="44">
        <v>4</v>
      </c>
      <c r="I34" s="43">
        <v>2</v>
      </c>
      <c r="J34" s="18">
        <v>7</v>
      </c>
      <c r="K34" s="18">
        <v>9</v>
      </c>
      <c r="L34" s="18">
        <v>4</v>
      </c>
      <c r="M34" s="18">
        <v>9</v>
      </c>
      <c r="N34" s="45">
        <v>1</v>
      </c>
      <c r="O34" s="380"/>
      <c r="P34" s="101">
        <v>44772</v>
      </c>
      <c r="Q34" s="43"/>
      <c r="R34" s="18"/>
      <c r="S34" s="18"/>
      <c r="T34" s="18"/>
      <c r="U34" s="18"/>
      <c r="V34" s="18"/>
      <c r="W34" s="45"/>
      <c r="X34" s="43"/>
      <c r="Y34" s="18"/>
      <c r="Z34" s="18"/>
      <c r="AA34" s="18"/>
      <c r="AB34" s="18"/>
      <c r="AC34" s="45"/>
      <c r="AD34" s="94">
        <v>45143</v>
      </c>
      <c r="AE34" s="43"/>
      <c r="AF34" s="18"/>
      <c r="AG34" s="18"/>
      <c r="AH34" s="18"/>
      <c r="AI34" s="18"/>
      <c r="AJ34" s="18"/>
      <c r="AK34" s="45"/>
      <c r="AL34" s="43"/>
      <c r="AM34" s="18"/>
      <c r="AN34" s="18"/>
      <c r="AO34" s="18"/>
      <c r="AP34" s="18"/>
      <c r="AQ34" s="45"/>
      <c r="AR34" s="7">
        <v>45507</v>
      </c>
      <c r="AS34" s="43"/>
      <c r="AT34" s="18"/>
      <c r="AU34" s="18"/>
      <c r="AV34" s="18"/>
      <c r="AW34" s="18"/>
      <c r="AX34" s="18"/>
      <c r="AY34" s="45"/>
      <c r="AZ34" s="43"/>
      <c r="BA34" s="18"/>
      <c r="BB34" s="18"/>
      <c r="BC34" s="18"/>
      <c r="BD34" s="18"/>
      <c r="BE34" s="45"/>
      <c r="BF34" s="94">
        <v>45871</v>
      </c>
      <c r="BG34" s="43"/>
      <c r="BH34" s="18"/>
      <c r="BI34" s="18"/>
      <c r="BJ34" s="18"/>
      <c r="BK34" s="18"/>
      <c r="BL34" s="18"/>
      <c r="BM34" s="45"/>
      <c r="BN34" s="43"/>
      <c r="BO34" s="18"/>
      <c r="BP34" s="18"/>
      <c r="BQ34" s="18"/>
      <c r="BR34" s="18"/>
      <c r="BS34" s="45"/>
      <c r="BT34" s="7">
        <v>46235</v>
      </c>
      <c r="BU34" s="43"/>
      <c r="BV34" s="18"/>
      <c r="BW34" s="18"/>
      <c r="BX34" s="18"/>
      <c r="BY34" s="18"/>
      <c r="BZ34" s="18"/>
      <c r="CA34" s="45"/>
      <c r="CB34" s="43"/>
      <c r="CC34" s="18"/>
      <c r="CD34" s="18"/>
      <c r="CE34" s="18"/>
      <c r="CF34" s="18"/>
      <c r="CG34" s="45"/>
      <c r="CI34" s="94">
        <v>46599</v>
      </c>
      <c r="CJ34" s="43"/>
      <c r="CK34" s="18"/>
      <c r="CL34" s="18"/>
      <c r="CM34" s="18"/>
      <c r="CN34" s="18"/>
      <c r="CO34" s="18"/>
      <c r="CP34" s="45"/>
      <c r="CQ34" s="43"/>
      <c r="CR34" s="18"/>
      <c r="CS34" s="18"/>
      <c r="CT34" s="18"/>
      <c r="CU34" s="18"/>
      <c r="CV34" s="45"/>
      <c r="CW34" s="7">
        <v>46963</v>
      </c>
      <c r="CX34" s="43"/>
      <c r="CY34" s="18"/>
      <c r="CZ34" s="18"/>
      <c r="DA34" s="18"/>
      <c r="DB34" s="18"/>
      <c r="DC34" s="18"/>
      <c r="DD34" s="45"/>
      <c r="DE34" s="43"/>
      <c r="DF34" s="18"/>
      <c r="DG34" s="18"/>
      <c r="DH34" s="18"/>
      <c r="DI34" s="18"/>
      <c r="DJ34" s="45"/>
      <c r="DL34" s="94">
        <v>47334</v>
      </c>
      <c r="DM34" s="43"/>
      <c r="DN34" s="18"/>
      <c r="DO34" s="18"/>
      <c r="DP34" s="18"/>
      <c r="DQ34" s="18"/>
      <c r="DR34" s="18"/>
      <c r="DS34" s="45"/>
      <c r="DT34" s="43"/>
      <c r="DU34" s="18"/>
      <c r="DV34" s="18"/>
      <c r="DW34" s="18"/>
      <c r="DX34" s="18"/>
      <c r="DY34" s="45"/>
      <c r="DZ34" s="90">
        <v>47698</v>
      </c>
      <c r="EA34" s="43"/>
      <c r="EB34" s="18"/>
      <c r="EC34" s="18"/>
      <c r="ED34" s="18"/>
      <c r="EE34" s="18"/>
      <c r="EF34" s="18"/>
      <c r="EG34" s="45"/>
      <c r="EH34" s="43"/>
      <c r="EI34" s="18"/>
      <c r="EJ34" s="18"/>
      <c r="EK34" s="18"/>
      <c r="EL34" s="18"/>
      <c r="EM34" s="45"/>
      <c r="EO34" s="94">
        <v>48062</v>
      </c>
      <c r="EP34" s="43"/>
      <c r="EQ34" s="18"/>
      <c r="ER34" s="18"/>
      <c r="ES34" s="18"/>
      <c r="ET34" s="18"/>
      <c r="EU34" s="18"/>
      <c r="EV34" s="45"/>
      <c r="EW34" s="43"/>
      <c r="EX34" s="18"/>
      <c r="EY34" s="18"/>
      <c r="EZ34" s="18"/>
      <c r="FA34" s="18"/>
      <c r="FB34" s="45"/>
      <c r="FC34" s="90">
        <v>48426</v>
      </c>
      <c r="FD34" s="43"/>
      <c r="FE34" s="18"/>
      <c r="FF34" s="18"/>
      <c r="FG34" s="18"/>
      <c r="FH34" s="18"/>
      <c r="FI34" s="18"/>
      <c r="FJ34" s="45"/>
      <c r="FK34" s="43"/>
      <c r="FL34" s="18"/>
      <c r="FM34" s="18"/>
      <c r="FN34" s="18"/>
      <c r="FO34" s="18"/>
      <c r="FP34" s="45"/>
    </row>
    <row r="35" spans="1:172" x14ac:dyDescent="0.25">
      <c r="A35" s="7">
        <v>44414</v>
      </c>
      <c r="B35" s="43">
        <v>2</v>
      </c>
      <c r="C35" s="18">
        <v>9</v>
      </c>
      <c r="D35" s="18">
        <v>2</v>
      </c>
      <c r="E35" s="18">
        <v>2</v>
      </c>
      <c r="F35" s="18">
        <v>4</v>
      </c>
      <c r="G35" s="18">
        <v>5</v>
      </c>
      <c r="H35" s="44">
        <v>8</v>
      </c>
      <c r="I35" s="43">
        <v>8</v>
      </c>
      <c r="J35" s="18">
        <v>2</v>
      </c>
      <c r="K35" s="18">
        <v>4</v>
      </c>
      <c r="L35" s="18">
        <v>4</v>
      </c>
      <c r="M35" s="18">
        <v>3</v>
      </c>
      <c r="N35" s="45">
        <v>8</v>
      </c>
      <c r="O35" s="380"/>
      <c r="P35" s="101">
        <v>44779</v>
      </c>
      <c r="Q35" s="43"/>
      <c r="R35" s="18"/>
      <c r="S35" s="18"/>
      <c r="T35" s="18"/>
      <c r="U35" s="18"/>
      <c r="V35" s="18"/>
      <c r="W35" s="45"/>
      <c r="X35" s="43"/>
      <c r="Y35" s="18"/>
      <c r="Z35" s="18"/>
      <c r="AA35" s="18"/>
      <c r="AB35" s="18"/>
      <c r="AC35" s="45"/>
      <c r="AD35" s="7">
        <v>45150</v>
      </c>
      <c r="AE35" s="43"/>
      <c r="AF35" s="18"/>
      <c r="AG35" s="18"/>
      <c r="AH35" s="18"/>
      <c r="AI35" s="18"/>
      <c r="AJ35" s="18"/>
      <c r="AK35" s="45"/>
      <c r="AL35" s="43"/>
      <c r="AM35" s="18"/>
      <c r="AN35" s="18"/>
      <c r="AO35" s="18"/>
      <c r="AP35" s="18"/>
      <c r="AQ35" s="45"/>
      <c r="AR35" s="90">
        <v>45514</v>
      </c>
      <c r="AS35" s="43"/>
      <c r="AT35" s="18"/>
      <c r="AU35" s="18"/>
      <c r="AV35" s="18"/>
      <c r="AW35" s="18"/>
      <c r="AX35" s="18"/>
      <c r="AY35" s="45"/>
      <c r="AZ35" s="43"/>
      <c r="BA35" s="18"/>
      <c r="BB35" s="18"/>
      <c r="BC35" s="18"/>
      <c r="BD35" s="18"/>
      <c r="BE35" s="45"/>
      <c r="BF35" s="7">
        <v>45878</v>
      </c>
      <c r="BG35" s="43"/>
      <c r="BH35" s="18"/>
      <c r="BI35" s="18"/>
      <c r="BJ35" s="18"/>
      <c r="BK35" s="18"/>
      <c r="BL35" s="18"/>
      <c r="BM35" s="45"/>
      <c r="BN35" s="43"/>
      <c r="BO35" s="18"/>
      <c r="BP35" s="18"/>
      <c r="BQ35" s="18"/>
      <c r="BR35" s="18"/>
      <c r="BS35" s="45"/>
      <c r="BT35" s="94">
        <v>46242</v>
      </c>
      <c r="BU35" s="43"/>
      <c r="BV35" s="18"/>
      <c r="BW35" s="18"/>
      <c r="BX35" s="18"/>
      <c r="BY35" s="18"/>
      <c r="BZ35" s="18"/>
      <c r="CA35" s="45"/>
      <c r="CB35" s="43"/>
      <c r="CC35" s="18"/>
      <c r="CD35" s="18"/>
      <c r="CE35" s="18"/>
      <c r="CF35" s="18"/>
      <c r="CG35" s="45"/>
      <c r="CI35" s="7">
        <v>46606</v>
      </c>
      <c r="CJ35" s="43"/>
      <c r="CK35" s="18"/>
      <c r="CL35" s="18"/>
      <c r="CM35" s="18"/>
      <c r="CN35" s="18"/>
      <c r="CO35" s="18"/>
      <c r="CP35" s="45"/>
      <c r="CQ35" s="43"/>
      <c r="CR35" s="18"/>
      <c r="CS35" s="18"/>
      <c r="CT35" s="18"/>
      <c r="CU35" s="18"/>
      <c r="CV35" s="45"/>
      <c r="CW35" s="7">
        <v>46970</v>
      </c>
      <c r="CX35" s="43"/>
      <c r="CY35" s="18"/>
      <c r="CZ35" s="18"/>
      <c r="DA35" s="18"/>
      <c r="DB35" s="18"/>
      <c r="DC35" s="18"/>
      <c r="DD35" s="45"/>
      <c r="DE35" s="43"/>
      <c r="DF35" s="18"/>
      <c r="DG35" s="18"/>
      <c r="DH35" s="18"/>
      <c r="DI35" s="18"/>
      <c r="DJ35" s="45"/>
      <c r="DL35" s="90">
        <v>47341</v>
      </c>
      <c r="DM35" s="43"/>
      <c r="DN35" s="18"/>
      <c r="DO35" s="18"/>
      <c r="DP35" s="18"/>
      <c r="DQ35" s="18"/>
      <c r="DR35" s="18"/>
      <c r="DS35" s="45"/>
      <c r="DT35" s="43"/>
      <c r="DU35" s="18"/>
      <c r="DV35" s="18"/>
      <c r="DW35" s="18"/>
      <c r="DX35" s="18"/>
      <c r="DY35" s="45"/>
      <c r="DZ35" s="94">
        <v>47705</v>
      </c>
      <c r="EA35" s="43"/>
      <c r="EB35" s="18"/>
      <c r="EC35" s="18"/>
      <c r="ED35" s="18"/>
      <c r="EE35" s="18"/>
      <c r="EF35" s="18"/>
      <c r="EG35" s="45"/>
      <c r="EH35" s="43"/>
      <c r="EI35" s="18"/>
      <c r="EJ35" s="18"/>
      <c r="EK35" s="18"/>
      <c r="EL35" s="18"/>
      <c r="EM35" s="45"/>
      <c r="EO35" s="90">
        <v>48069</v>
      </c>
      <c r="EP35" s="43"/>
      <c r="EQ35" s="18"/>
      <c r="ER35" s="18"/>
      <c r="ES35" s="18"/>
      <c r="ET35" s="18"/>
      <c r="EU35" s="18"/>
      <c r="EV35" s="45"/>
      <c r="EW35" s="43"/>
      <c r="EX35" s="18"/>
      <c r="EY35" s="18"/>
      <c r="EZ35" s="18"/>
      <c r="FA35" s="18"/>
      <c r="FB35" s="45"/>
      <c r="FC35" s="94">
        <v>48433</v>
      </c>
      <c r="FD35" s="43"/>
      <c r="FE35" s="18"/>
      <c r="FF35" s="18"/>
      <c r="FG35" s="18"/>
      <c r="FH35" s="18"/>
      <c r="FI35" s="18"/>
      <c r="FJ35" s="45"/>
      <c r="FK35" s="43"/>
      <c r="FL35" s="18"/>
      <c r="FM35" s="18"/>
      <c r="FN35" s="18"/>
      <c r="FO35" s="18"/>
      <c r="FP35" s="45"/>
    </row>
    <row r="36" spans="1:172" x14ac:dyDescent="0.25">
      <c r="A36" s="7">
        <v>44421</v>
      </c>
      <c r="B36" s="43">
        <v>2</v>
      </c>
      <c r="C36" s="18">
        <v>8</v>
      </c>
      <c r="D36" s="18">
        <v>7</v>
      </c>
      <c r="E36" s="18">
        <v>6</v>
      </c>
      <c r="F36" s="18">
        <v>2</v>
      </c>
      <c r="G36" s="18">
        <v>8</v>
      </c>
      <c r="H36" s="44">
        <v>8</v>
      </c>
      <c r="I36" s="43">
        <v>3</v>
      </c>
      <c r="J36" s="18">
        <v>0</v>
      </c>
      <c r="K36" s="18">
        <v>6</v>
      </c>
      <c r="L36" s="18">
        <v>6</v>
      </c>
      <c r="M36" s="18">
        <v>3</v>
      </c>
      <c r="N36" s="45">
        <v>9</v>
      </c>
      <c r="O36" s="380"/>
      <c r="P36" s="101">
        <v>44786</v>
      </c>
      <c r="Q36" s="43"/>
      <c r="R36" s="18"/>
      <c r="S36" s="18"/>
      <c r="T36" s="18"/>
      <c r="U36" s="18"/>
      <c r="V36" s="18"/>
      <c r="W36" s="45"/>
      <c r="X36" s="43"/>
      <c r="Y36" s="18"/>
      <c r="Z36" s="18"/>
      <c r="AA36" s="18"/>
      <c r="AB36" s="18"/>
      <c r="AC36" s="45"/>
      <c r="AD36" s="7">
        <v>45157</v>
      </c>
      <c r="AE36" s="43"/>
      <c r="AF36" s="18"/>
      <c r="AG36" s="18"/>
      <c r="AH36" s="18"/>
      <c r="AI36" s="18"/>
      <c r="AJ36" s="18"/>
      <c r="AK36" s="45"/>
      <c r="AL36" s="43"/>
      <c r="AM36" s="18"/>
      <c r="AN36" s="18"/>
      <c r="AO36" s="18"/>
      <c r="AP36" s="18"/>
      <c r="AQ36" s="45"/>
      <c r="AR36" s="90">
        <v>45521</v>
      </c>
      <c r="AS36" s="43"/>
      <c r="AT36" s="18"/>
      <c r="AU36" s="18"/>
      <c r="AV36" s="18"/>
      <c r="AW36" s="18"/>
      <c r="AX36" s="18"/>
      <c r="AY36" s="45"/>
      <c r="AZ36" s="43"/>
      <c r="BA36" s="18"/>
      <c r="BB36" s="18"/>
      <c r="BC36" s="18"/>
      <c r="BD36" s="18"/>
      <c r="BE36" s="45"/>
      <c r="BF36" s="90">
        <v>45885</v>
      </c>
      <c r="BG36" s="43"/>
      <c r="BH36" s="18"/>
      <c r="BI36" s="18"/>
      <c r="BJ36" s="18"/>
      <c r="BK36" s="18"/>
      <c r="BL36" s="18"/>
      <c r="BM36" s="45"/>
      <c r="BN36" s="43"/>
      <c r="BO36" s="18"/>
      <c r="BP36" s="18"/>
      <c r="BQ36" s="18"/>
      <c r="BR36" s="18"/>
      <c r="BS36" s="45"/>
      <c r="BT36" s="7">
        <v>46249</v>
      </c>
      <c r="BU36" s="43"/>
      <c r="BV36" s="18"/>
      <c r="BW36" s="18"/>
      <c r="BX36" s="18"/>
      <c r="BY36" s="18"/>
      <c r="BZ36" s="18"/>
      <c r="CA36" s="45"/>
      <c r="CB36" s="43"/>
      <c r="CC36" s="18"/>
      <c r="CD36" s="18"/>
      <c r="CE36" s="18"/>
      <c r="CF36" s="18"/>
      <c r="CG36" s="45"/>
      <c r="CI36" s="7">
        <v>46613</v>
      </c>
      <c r="CJ36" s="43"/>
      <c r="CK36" s="18"/>
      <c r="CL36" s="18"/>
      <c r="CM36" s="18"/>
      <c r="CN36" s="18"/>
      <c r="CO36" s="18"/>
      <c r="CP36" s="45"/>
      <c r="CQ36" s="43"/>
      <c r="CR36" s="18"/>
      <c r="CS36" s="18"/>
      <c r="CT36" s="18"/>
      <c r="CU36" s="18"/>
      <c r="CV36" s="45"/>
      <c r="CW36" s="94">
        <v>46977</v>
      </c>
      <c r="CX36" s="43"/>
      <c r="CY36" s="18"/>
      <c r="CZ36" s="18"/>
      <c r="DA36" s="18"/>
      <c r="DB36" s="18"/>
      <c r="DC36" s="18"/>
      <c r="DD36" s="45"/>
      <c r="DE36" s="43"/>
      <c r="DF36" s="18"/>
      <c r="DG36" s="18"/>
      <c r="DH36" s="18"/>
      <c r="DI36" s="18"/>
      <c r="DJ36" s="45"/>
      <c r="DL36" s="94">
        <v>47348</v>
      </c>
      <c r="DM36" s="43"/>
      <c r="DN36" s="18"/>
      <c r="DO36" s="18"/>
      <c r="DP36" s="18"/>
      <c r="DQ36" s="18"/>
      <c r="DR36" s="18"/>
      <c r="DS36" s="45"/>
      <c r="DT36" s="43"/>
      <c r="DU36" s="18"/>
      <c r="DV36" s="18"/>
      <c r="DW36" s="18"/>
      <c r="DX36" s="18"/>
      <c r="DY36" s="45"/>
      <c r="DZ36" s="90">
        <v>47712</v>
      </c>
      <c r="EA36" s="43"/>
      <c r="EB36" s="18"/>
      <c r="EC36" s="18"/>
      <c r="ED36" s="18"/>
      <c r="EE36" s="18"/>
      <c r="EF36" s="18"/>
      <c r="EG36" s="45"/>
      <c r="EH36" s="43"/>
      <c r="EI36" s="18"/>
      <c r="EJ36" s="18"/>
      <c r="EK36" s="18"/>
      <c r="EL36" s="18"/>
      <c r="EM36" s="45"/>
      <c r="EO36" s="90">
        <v>48076</v>
      </c>
      <c r="EP36" s="43"/>
      <c r="EQ36" s="18"/>
      <c r="ER36" s="18"/>
      <c r="ES36" s="18"/>
      <c r="ET36" s="18"/>
      <c r="EU36" s="18"/>
      <c r="EV36" s="45"/>
      <c r="EW36" s="43"/>
      <c r="EX36" s="18"/>
      <c r="EY36" s="18"/>
      <c r="EZ36" s="18"/>
      <c r="FA36" s="18"/>
      <c r="FB36" s="45"/>
      <c r="FC36" s="90">
        <v>48440</v>
      </c>
      <c r="FD36" s="43"/>
      <c r="FE36" s="18"/>
      <c r="FF36" s="18"/>
      <c r="FG36" s="18"/>
      <c r="FH36" s="18"/>
      <c r="FI36" s="18"/>
      <c r="FJ36" s="45"/>
      <c r="FK36" s="43"/>
      <c r="FL36" s="18"/>
      <c r="FM36" s="18"/>
      <c r="FN36" s="18"/>
      <c r="FO36" s="18"/>
      <c r="FP36" s="45"/>
    </row>
    <row r="37" spans="1:172" x14ac:dyDescent="0.25">
      <c r="A37" s="7">
        <v>44428</v>
      </c>
      <c r="B37" s="43">
        <v>3</v>
      </c>
      <c r="C37" s="18">
        <v>1</v>
      </c>
      <c r="D37" s="18">
        <v>4</v>
      </c>
      <c r="E37" s="18">
        <v>7</v>
      </c>
      <c r="F37" s="18">
        <v>3</v>
      </c>
      <c r="G37" s="18">
        <v>3</v>
      </c>
      <c r="H37" s="44">
        <v>6</v>
      </c>
      <c r="I37" s="43">
        <v>5</v>
      </c>
      <c r="J37" s="18">
        <v>2</v>
      </c>
      <c r="K37" s="18">
        <v>3</v>
      </c>
      <c r="L37" s="18">
        <v>8</v>
      </c>
      <c r="M37" s="18">
        <v>5</v>
      </c>
      <c r="N37" s="45">
        <v>4</v>
      </c>
      <c r="O37" s="380"/>
      <c r="P37" s="101">
        <v>44793</v>
      </c>
      <c r="Q37" s="43"/>
      <c r="R37" s="18"/>
      <c r="S37" s="18"/>
      <c r="T37" s="18"/>
      <c r="U37" s="18"/>
      <c r="V37" s="18"/>
      <c r="W37" s="45"/>
      <c r="X37" s="43"/>
      <c r="Y37" s="18"/>
      <c r="Z37" s="18"/>
      <c r="AA37" s="18"/>
      <c r="AB37" s="18"/>
      <c r="AC37" s="45"/>
      <c r="AD37" s="90">
        <v>45164</v>
      </c>
      <c r="AE37" s="43"/>
      <c r="AF37" s="18"/>
      <c r="AG37" s="18"/>
      <c r="AH37" s="18"/>
      <c r="AI37" s="18"/>
      <c r="AJ37" s="18"/>
      <c r="AK37" s="45"/>
      <c r="AL37" s="43"/>
      <c r="AM37" s="18"/>
      <c r="AN37" s="18"/>
      <c r="AO37" s="18"/>
      <c r="AP37" s="18"/>
      <c r="AQ37" s="45"/>
      <c r="AR37" s="94">
        <v>45528</v>
      </c>
      <c r="AS37" s="43"/>
      <c r="AT37" s="18"/>
      <c r="AU37" s="18"/>
      <c r="AV37" s="18"/>
      <c r="AW37" s="18"/>
      <c r="AX37" s="18"/>
      <c r="AY37" s="45"/>
      <c r="AZ37" s="43"/>
      <c r="BA37" s="18"/>
      <c r="BB37" s="18"/>
      <c r="BC37" s="18"/>
      <c r="BD37" s="18"/>
      <c r="BE37" s="45"/>
      <c r="BF37" s="94">
        <v>45892</v>
      </c>
      <c r="BG37" s="43"/>
      <c r="BH37" s="18"/>
      <c r="BI37" s="18"/>
      <c r="BJ37" s="18"/>
      <c r="BK37" s="18"/>
      <c r="BL37" s="18"/>
      <c r="BM37" s="45"/>
      <c r="BN37" s="43"/>
      <c r="BO37" s="18"/>
      <c r="BP37" s="18"/>
      <c r="BQ37" s="18"/>
      <c r="BR37" s="18"/>
      <c r="BS37" s="45"/>
      <c r="BT37" s="7">
        <v>46256</v>
      </c>
      <c r="BU37" s="43"/>
      <c r="BV37" s="18"/>
      <c r="BW37" s="18"/>
      <c r="BX37" s="18"/>
      <c r="BY37" s="18"/>
      <c r="BZ37" s="18"/>
      <c r="CA37" s="45"/>
      <c r="CB37" s="43"/>
      <c r="CC37" s="18"/>
      <c r="CD37" s="18"/>
      <c r="CE37" s="18"/>
      <c r="CF37" s="18"/>
      <c r="CG37" s="45"/>
      <c r="CI37" s="94">
        <v>46620</v>
      </c>
      <c r="CJ37" s="43"/>
      <c r="CK37" s="18"/>
      <c r="CL37" s="18"/>
      <c r="CM37" s="18"/>
      <c r="CN37" s="18"/>
      <c r="CO37" s="18"/>
      <c r="CP37" s="45"/>
      <c r="CQ37" s="43"/>
      <c r="CR37" s="18"/>
      <c r="CS37" s="18"/>
      <c r="CT37" s="18"/>
      <c r="CU37" s="18"/>
      <c r="CV37" s="45"/>
      <c r="CW37" s="7">
        <v>46984</v>
      </c>
      <c r="CX37" s="43"/>
      <c r="CY37" s="18"/>
      <c r="CZ37" s="18"/>
      <c r="DA37" s="18"/>
      <c r="DB37" s="18"/>
      <c r="DC37" s="18"/>
      <c r="DD37" s="45"/>
      <c r="DE37" s="43"/>
      <c r="DF37" s="18"/>
      <c r="DG37" s="18"/>
      <c r="DH37" s="18"/>
      <c r="DI37" s="18"/>
      <c r="DJ37" s="45"/>
      <c r="DL37" s="94">
        <v>47355</v>
      </c>
      <c r="DM37" s="43"/>
      <c r="DN37" s="18"/>
      <c r="DO37" s="18"/>
      <c r="DP37" s="18"/>
      <c r="DQ37" s="18"/>
      <c r="DR37" s="18"/>
      <c r="DS37" s="45"/>
      <c r="DT37" s="43"/>
      <c r="DU37" s="18"/>
      <c r="DV37" s="18"/>
      <c r="DW37" s="18"/>
      <c r="DX37" s="18"/>
      <c r="DY37" s="45"/>
      <c r="DZ37" s="90">
        <v>47719</v>
      </c>
      <c r="EA37" s="43"/>
      <c r="EB37" s="18"/>
      <c r="EC37" s="18"/>
      <c r="ED37" s="18"/>
      <c r="EE37" s="18"/>
      <c r="EF37" s="18"/>
      <c r="EG37" s="45"/>
      <c r="EH37" s="43"/>
      <c r="EI37" s="18"/>
      <c r="EJ37" s="18"/>
      <c r="EK37" s="18"/>
      <c r="EL37" s="18"/>
      <c r="EM37" s="45"/>
      <c r="EO37" s="94">
        <v>48083</v>
      </c>
      <c r="EP37" s="43"/>
      <c r="EQ37" s="18"/>
      <c r="ER37" s="18"/>
      <c r="ES37" s="18"/>
      <c r="ET37" s="18"/>
      <c r="EU37" s="18"/>
      <c r="EV37" s="45"/>
      <c r="EW37" s="43"/>
      <c r="EX37" s="18"/>
      <c r="EY37" s="18"/>
      <c r="EZ37" s="18"/>
      <c r="FA37" s="18"/>
      <c r="FB37" s="45"/>
      <c r="FC37" s="90">
        <v>48447</v>
      </c>
      <c r="FD37" s="43"/>
      <c r="FE37" s="18"/>
      <c r="FF37" s="18"/>
      <c r="FG37" s="18"/>
      <c r="FH37" s="18"/>
      <c r="FI37" s="18"/>
      <c r="FJ37" s="45"/>
      <c r="FK37" s="43"/>
      <c r="FL37" s="18"/>
      <c r="FM37" s="18"/>
      <c r="FN37" s="18"/>
      <c r="FO37" s="18"/>
      <c r="FP37" s="45"/>
    </row>
    <row r="38" spans="1:172" x14ac:dyDescent="0.25">
      <c r="A38" s="7">
        <v>44435</v>
      </c>
      <c r="B38" s="43">
        <v>9</v>
      </c>
      <c r="C38" s="18">
        <v>1</v>
      </c>
      <c r="D38" s="18">
        <v>1</v>
      </c>
      <c r="E38" s="18">
        <v>9</v>
      </c>
      <c r="F38" s="18">
        <v>2</v>
      </c>
      <c r="G38" s="18">
        <v>2</v>
      </c>
      <c r="H38" s="44">
        <v>1</v>
      </c>
      <c r="I38" s="43">
        <v>4</v>
      </c>
      <c r="J38" s="18">
        <v>2</v>
      </c>
      <c r="K38" s="18">
        <v>7</v>
      </c>
      <c r="L38" s="18">
        <v>7</v>
      </c>
      <c r="M38" s="18">
        <v>7</v>
      </c>
      <c r="N38" s="45">
        <v>8</v>
      </c>
      <c r="O38" s="380"/>
      <c r="P38" s="101">
        <v>44800</v>
      </c>
      <c r="Q38" s="43"/>
      <c r="R38" s="18"/>
      <c r="S38" s="18"/>
      <c r="T38" s="18"/>
      <c r="U38" s="18"/>
      <c r="V38" s="18"/>
      <c r="W38" s="45"/>
      <c r="X38" s="43"/>
      <c r="Y38" s="18"/>
      <c r="Z38" s="18"/>
      <c r="AA38" s="18"/>
      <c r="AB38" s="18"/>
      <c r="AC38" s="45"/>
      <c r="AD38" s="94">
        <v>45171</v>
      </c>
      <c r="AE38" s="43"/>
      <c r="AF38" s="18"/>
      <c r="AG38" s="18"/>
      <c r="AH38" s="18"/>
      <c r="AI38" s="18"/>
      <c r="AJ38" s="18"/>
      <c r="AK38" s="45"/>
      <c r="AL38" s="43"/>
      <c r="AM38" s="18"/>
      <c r="AN38" s="18"/>
      <c r="AO38" s="18"/>
      <c r="AP38" s="18"/>
      <c r="AQ38" s="45"/>
      <c r="AR38" s="7">
        <v>45535</v>
      </c>
      <c r="AS38" s="43"/>
      <c r="AT38" s="18"/>
      <c r="AU38" s="18"/>
      <c r="AV38" s="18"/>
      <c r="AW38" s="18"/>
      <c r="AX38" s="18"/>
      <c r="AY38" s="45"/>
      <c r="AZ38" s="43"/>
      <c r="BA38" s="18"/>
      <c r="BB38" s="18"/>
      <c r="BC38" s="18"/>
      <c r="BD38" s="18"/>
      <c r="BE38" s="45"/>
      <c r="BF38" s="7">
        <v>45899</v>
      </c>
      <c r="BG38" s="43"/>
      <c r="BH38" s="18"/>
      <c r="BI38" s="18"/>
      <c r="BJ38" s="18"/>
      <c r="BK38" s="18"/>
      <c r="BL38" s="18"/>
      <c r="BM38" s="45"/>
      <c r="BN38" s="43"/>
      <c r="BO38" s="18"/>
      <c r="BP38" s="18"/>
      <c r="BQ38" s="18"/>
      <c r="BR38" s="18"/>
      <c r="BS38" s="45"/>
      <c r="BT38" s="94">
        <v>46263</v>
      </c>
      <c r="BU38" s="43"/>
      <c r="BV38" s="18"/>
      <c r="BW38" s="18"/>
      <c r="BX38" s="18"/>
      <c r="BY38" s="18"/>
      <c r="BZ38" s="18"/>
      <c r="CA38" s="45"/>
      <c r="CB38" s="43"/>
      <c r="CC38" s="18"/>
      <c r="CD38" s="18"/>
      <c r="CE38" s="18"/>
      <c r="CF38" s="18"/>
      <c r="CG38" s="45"/>
      <c r="CI38" s="7">
        <v>46627</v>
      </c>
      <c r="CJ38" s="43"/>
      <c r="CK38" s="18"/>
      <c r="CL38" s="18"/>
      <c r="CM38" s="18"/>
      <c r="CN38" s="18"/>
      <c r="CO38" s="18"/>
      <c r="CP38" s="45"/>
      <c r="CQ38" s="43"/>
      <c r="CR38" s="18"/>
      <c r="CS38" s="18"/>
      <c r="CT38" s="18"/>
      <c r="CU38" s="18"/>
      <c r="CV38" s="45"/>
      <c r="CW38" s="7">
        <v>46991</v>
      </c>
      <c r="CX38" s="43"/>
      <c r="CY38" s="18"/>
      <c r="CZ38" s="18"/>
      <c r="DA38" s="18"/>
      <c r="DB38" s="18"/>
      <c r="DC38" s="18"/>
      <c r="DD38" s="45"/>
      <c r="DE38" s="43"/>
      <c r="DF38" s="18"/>
      <c r="DG38" s="18"/>
      <c r="DH38" s="18"/>
      <c r="DI38" s="18"/>
      <c r="DJ38" s="45"/>
      <c r="DL38" s="90">
        <v>47362</v>
      </c>
      <c r="DM38" s="43"/>
      <c r="DN38" s="18"/>
      <c r="DO38" s="18"/>
      <c r="DP38" s="18"/>
      <c r="DQ38" s="18"/>
      <c r="DR38" s="18"/>
      <c r="DS38" s="45"/>
      <c r="DT38" s="43"/>
      <c r="DU38" s="18"/>
      <c r="DV38" s="18"/>
      <c r="DW38" s="18"/>
      <c r="DX38" s="18"/>
      <c r="DY38" s="45"/>
      <c r="DZ38" s="94">
        <v>47726</v>
      </c>
      <c r="EA38" s="43"/>
      <c r="EB38" s="18"/>
      <c r="EC38" s="18"/>
      <c r="ED38" s="18"/>
      <c r="EE38" s="18"/>
      <c r="EF38" s="18"/>
      <c r="EG38" s="45"/>
      <c r="EH38" s="43"/>
      <c r="EI38" s="18"/>
      <c r="EJ38" s="18"/>
      <c r="EK38" s="18"/>
      <c r="EL38" s="18"/>
      <c r="EM38" s="45"/>
      <c r="EO38" s="90">
        <v>48090</v>
      </c>
      <c r="EP38" s="43"/>
      <c r="EQ38" s="18"/>
      <c r="ER38" s="18"/>
      <c r="ES38" s="18"/>
      <c r="ET38" s="18"/>
      <c r="EU38" s="18"/>
      <c r="EV38" s="45"/>
      <c r="EW38" s="43"/>
      <c r="EX38" s="18"/>
      <c r="EY38" s="18"/>
      <c r="EZ38" s="18"/>
      <c r="FA38" s="18"/>
      <c r="FB38" s="45"/>
      <c r="FC38" s="94">
        <v>48454</v>
      </c>
      <c r="FD38" s="43"/>
      <c r="FE38" s="18"/>
      <c r="FF38" s="18"/>
      <c r="FG38" s="18"/>
      <c r="FH38" s="18"/>
      <c r="FI38" s="18"/>
      <c r="FJ38" s="45"/>
      <c r="FK38" s="43"/>
      <c r="FL38" s="18"/>
      <c r="FM38" s="18"/>
      <c r="FN38" s="18"/>
      <c r="FO38" s="18"/>
      <c r="FP38" s="45"/>
    </row>
    <row r="39" spans="1:172" x14ac:dyDescent="0.25">
      <c r="A39" s="7">
        <v>44442</v>
      </c>
      <c r="B39" s="43">
        <v>4</v>
      </c>
      <c r="C39" s="18">
        <v>3</v>
      </c>
      <c r="D39" s="18">
        <v>0</v>
      </c>
      <c r="E39" s="18">
        <v>3</v>
      </c>
      <c r="F39" s="18">
        <v>1</v>
      </c>
      <c r="G39" s="18">
        <v>3</v>
      </c>
      <c r="H39" s="44">
        <v>5</v>
      </c>
      <c r="I39" s="43">
        <v>6</v>
      </c>
      <c r="J39" s="18">
        <v>2</v>
      </c>
      <c r="K39" s="18">
        <v>3</v>
      </c>
      <c r="L39" s="18">
        <v>0</v>
      </c>
      <c r="M39" s="18">
        <v>4</v>
      </c>
      <c r="N39" s="45">
        <v>9</v>
      </c>
      <c r="O39" s="380"/>
      <c r="P39" s="101">
        <v>44807</v>
      </c>
      <c r="Q39" s="43"/>
      <c r="R39" s="18"/>
      <c r="S39" s="18"/>
      <c r="T39" s="18"/>
      <c r="U39" s="18"/>
      <c r="V39" s="18"/>
      <c r="W39" s="45"/>
      <c r="X39" s="43"/>
      <c r="Y39" s="18"/>
      <c r="Z39" s="18"/>
      <c r="AA39" s="18"/>
      <c r="AB39" s="18"/>
      <c r="AC39" s="45"/>
      <c r="AD39" s="7">
        <v>45178</v>
      </c>
      <c r="AE39" s="43"/>
      <c r="AF39" s="18"/>
      <c r="AG39" s="18"/>
      <c r="AH39" s="18"/>
      <c r="AI39" s="18"/>
      <c r="AJ39" s="18"/>
      <c r="AK39" s="45"/>
      <c r="AL39" s="43"/>
      <c r="AM39" s="18"/>
      <c r="AN39" s="18"/>
      <c r="AO39" s="18"/>
      <c r="AP39" s="18"/>
      <c r="AQ39" s="45"/>
      <c r="AR39" s="90">
        <v>45542</v>
      </c>
      <c r="AS39" s="43"/>
      <c r="AT39" s="18"/>
      <c r="AU39" s="18"/>
      <c r="AV39" s="18"/>
      <c r="AW39" s="18"/>
      <c r="AX39" s="18"/>
      <c r="AY39" s="45"/>
      <c r="AZ39" s="43"/>
      <c r="BA39" s="18"/>
      <c r="BB39" s="18"/>
      <c r="BC39" s="18"/>
      <c r="BD39" s="18"/>
      <c r="BE39" s="45"/>
      <c r="BF39" s="94">
        <v>45906</v>
      </c>
      <c r="BG39" s="43"/>
      <c r="BH39" s="18"/>
      <c r="BI39" s="18"/>
      <c r="BJ39" s="18"/>
      <c r="BK39" s="18"/>
      <c r="BL39" s="18"/>
      <c r="BM39" s="45"/>
      <c r="BN39" s="43"/>
      <c r="BO39" s="18"/>
      <c r="BP39" s="18"/>
      <c r="BQ39" s="18"/>
      <c r="BR39" s="18"/>
      <c r="BS39" s="45"/>
      <c r="BT39" s="7">
        <v>46270</v>
      </c>
      <c r="BU39" s="43"/>
      <c r="BV39" s="18"/>
      <c r="BW39" s="18"/>
      <c r="BX39" s="18"/>
      <c r="BY39" s="18"/>
      <c r="BZ39" s="18"/>
      <c r="CA39" s="45"/>
      <c r="CB39" s="43"/>
      <c r="CC39" s="18"/>
      <c r="CD39" s="18"/>
      <c r="CE39" s="18"/>
      <c r="CF39" s="18"/>
      <c r="CG39" s="45"/>
      <c r="CI39" s="94">
        <v>46634</v>
      </c>
      <c r="CJ39" s="43"/>
      <c r="CK39" s="18"/>
      <c r="CL39" s="18"/>
      <c r="CM39" s="18"/>
      <c r="CN39" s="18"/>
      <c r="CO39" s="18"/>
      <c r="CP39" s="45"/>
      <c r="CQ39" s="43"/>
      <c r="CR39" s="18"/>
      <c r="CS39" s="18"/>
      <c r="CT39" s="18"/>
      <c r="CU39" s="18"/>
      <c r="CV39" s="45"/>
      <c r="CW39" s="7">
        <v>46998</v>
      </c>
      <c r="CX39" s="43"/>
      <c r="CY39" s="18"/>
      <c r="CZ39" s="18"/>
      <c r="DA39" s="18"/>
      <c r="DB39" s="18"/>
      <c r="DC39" s="18"/>
      <c r="DD39" s="45"/>
      <c r="DE39" s="43"/>
      <c r="DF39" s="18"/>
      <c r="DG39" s="18"/>
      <c r="DH39" s="18"/>
      <c r="DI39" s="18"/>
      <c r="DJ39" s="45"/>
      <c r="DL39" s="94">
        <v>47369</v>
      </c>
      <c r="DM39" s="43"/>
      <c r="DN39" s="18"/>
      <c r="DO39" s="18"/>
      <c r="DP39" s="18"/>
      <c r="DQ39" s="18"/>
      <c r="DR39" s="18"/>
      <c r="DS39" s="45"/>
      <c r="DT39" s="43"/>
      <c r="DU39" s="18"/>
      <c r="DV39" s="18"/>
      <c r="DW39" s="18"/>
      <c r="DX39" s="18"/>
      <c r="DY39" s="45"/>
      <c r="DZ39" s="90">
        <v>47733</v>
      </c>
      <c r="EA39" s="43"/>
      <c r="EB39" s="18"/>
      <c r="EC39" s="18"/>
      <c r="ED39" s="18"/>
      <c r="EE39" s="18"/>
      <c r="EF39" s="18"/>
      <c r="EG39" s="45"/>
      <c r="EH39" s="43"/>
      <c r="EI39" s="18"/>
      <c r="EJ39" s="18"/>
      <c r="EK39" s="18"/>
      <c r="EL39" s="18"/>
      <c r="EM39" s="45"/>
      <c r="EO39" s="94">
        <v>48097</v>
      </c>
      <c r="EP39" s="43"/>
      <c r="EQ39" s="18"/>
      <c r="ER39" s="18"/>
      <c r="ES39" s="18"/>
      <c r="ET39" s="18"/>
      <c r="EU39" s="18"/>
      <c r="EV39" s="45"/>
      <c r="EW39" s="43"/>
      <c r="EX39" s="18"/>
      <c r="EY39" s="18"/>
      <c r="EZ39" s="18"/>
      <c r="FA39" s="18"/>
      <c r="FB39" s="45"/>
      <c r="FC39" s="90">
        <v>48461</v>
      </c>
      <c r="FD39" s="43"/>
      <c r="FE39" s="18"/>
      <c r="FF39" s="18"/>
      <c r="FG39" s="18"/>
      <c r="FH39" s="18"/>
      <c r="FI39" s="18"/>
      <c r="FJ39" s="45"/>
      <c r="FK39" s="43"/>
      <c r="FL39" s="18"/>
      <c r="FM39" s="18"/>
      <c r="FN39" s="18"/>
      <c r="FO39" s="18"/>
      <c r="FP39" s="45"/>
    </row>
    <row r="40" spans="1:172" x14ac:dyDescent="0.25">
      <c r="A40" s="7">
        <v>44449</v>
      </c>
      <c r="B40" s="43">
        <v>9</v>
      </c>
      <c r="C40" s="18">
        <v>0</v>
      </c>
      <c r="D40" s="18">
        <v>6</v>
      </c>
      <c r="E40" s="18">
        <v>1</v>
      </c>
      <c r="F40" s="18">
        <v>8</v>
      </c>
      <c r="G40" s="18">
        <v>9</v>
      </c>
      <c r="H40" s="44">
        <v>4</v>
      </c>
      <c r="I40" s="43">
        <v>6</v>
      </c>
      <c r="J40" s="18">
        <v>4</v>
      </c>
      <c r="K40" s="18">
        <v>0</v>
      </c>
      <c r="L40" s="18">
        <v>3</v>
      </c>
      <c r="M40" s="18">
        <v>5</v>
      </c>
      <c r="N40" s="45">
        <v>9</v>
      </c>
      <c r="O40" s="380"/>
      <c r="P40" s="101">
        <v>44814</v>
      </c>
      <c r="Q40" s="43"/>
      <c r="R40" s="18"/>
      <c r="S40" s="18"/>
      <c r="T40" s="18"/>
      <c r="U40" s="18"/>
      <c r="V40" s="18"/>
      <c r="W40" s="45"/>
      <c r="X40" s="43"/>
      <c r="Y40" s="18"/>
      <c r="Z40" s="18"/>
      <c r="AA40" s="18"/>
      <c r="AB40" s="18"/>
      <c r="AC40" s="45"/>
      <c r="AD40" s="7">
        <v>45185</v>
      </c>
      <c r="AE40" s="43"/>
      <c r="AF40" s="18"/>
      <c r="AG40" s="18"/>
      <c r="AH40" s="18"/>
      <c r="AI40" s="18"/>
      <c r="AJ40" s="18"/>
      <c r="AK40" s="45"/>
      <c r="AL40" s="43"/>
      <c r="AM40" s="18"/>
      <c r="AN40" s="18"/>
      <c r="AO40" s="18"/>
      <c r="AP40" s="18"/>
      <c r="AQ40" s="45"/>
      <c r="AR40" s="90">
        <v>45549</v>
      </c>
      <c r="AS40" s="43"/>
      <c r="AT40" s="18"/>
      <c r="AU40" s="18"/>
      <c r="AV40" s="18"/>
      <c r="AW40" s="18"/>
      <c r="AX40" s="18"/>
      <c r="AY40" s="45"/>
      <c r="AZ40" s="43"/>
      <c r="BA40" s="18"/>
      <c r="BB40" s="18"/>
      <c r="BC40" s="18"/>
      <c r="BD40" s="18"/>
      <c r="BE40" s="45"/>
      <c r="BF40" s="7">
        <v>45913</v>
      </c>
      <c r="BG40" s="43"/>
      <c r="BH40" s="18"/>
      <c r="BI40" s="18"/>
      <c r="BJ40" s="18"/>
      <c r="BK40" s="18"/>
      <c r="BL40" s="18"/>
      <c r="BM40" s="45"/>
      <c r="BN40" s="43"/>
      <c r="BO40" s="18"/>
      <c r="BP40" s="18"/>
      <c r="BQ40" s="18"/>
      <c r="BR40" s="18"/>
      <c r="BS40" s="45"/>
      <c r="BT40" s="7">
        <v>46277</v>
      </c>
      <c r="BU40" s="43"/>
      <c r="BV40" s="18"/>
      <c r="BW40" s="18"/>
      <c r="BX40" s="18"/>
      <c r="BY40" s="18"/>
      <c r="BZ40" s="18"/>
      <c r="CA40" s="45"/>
      <c r="CB40" s="43"/>
      <c r="CC40" s="18"/>
      <c r="CD40" s="18"/>
      <c r="CE40" s="18"/>
      <c r="CF40" s="18"/>
      <c r="CG40" s="45"/>
      <c r="CI40" s="7">
        <v>46641</v>
      </c>
      <c r="CJ40" s="43"/>
      <c r="CK40" s="18"/>
      <c r="CL40" s="18"/>
      <c r="CM40" s="18"/>
      <c r="CN40" s="18"/>
      <c r="CO40" s="18"/>
      <c r="CP40" s="45"/>
      <c r="CQ40" s="43"/>
      <c r="CR40" s="18"/>
      <c r="CS40" s="18"/>
      <c r="CT40" s="18"/>
      <c r="CU40" s="18"/>
      <c r="CV40" s="45"/>
      <c r="CW40" s="94">
        <v>47005</v>
      </c>
      <c r="CX40" s="43"/>
      <c r="CY40" s="18"/>
      <c r="CZ40" s="18"/>
      <c r="DA40" s="18"/>
      <c r="DB40" s="18"/>
      <c r="DC40" s="18"/>
      <c r="DD40" s="45"/>
      <c r="DE40" s="43"/>
      <c r="DF40" s="18"/>
      <c r="DG40" s="18"/>
      <c r="DH40" s="18"/>
      <c r="DI40" s="18"/>
      <c r="DJ40" s="45"/>
      <c r="DL40" s="90">
        <v>47376</v>
      </c>
      <c r="DM40" s="43"/>
      <c r="DN40" s="18"/>
      <c r="DO40" s="18"/>
      <c r="DP40" s="18"/>
      <c r="DQ40" s="18"/>
      <c r="DR40" s="18"/>
      <c r="DS40" s="45"/>
      <c r="DT40" s="43"/>
      <c r="DU40" s="18"/>
      <c r="DV40" s="18"/>
      <c r="DW40" s="18"/>
      <c r="DX40" s="18"/>
      <c r="DY40" s="45"/>
      <c r="DZ40" s="90">
        <v>47740</v>
      </c>
      <c r="EA40" s="43"/>
      <c r="EB40" s="18"/>
      <c r="EC40" s="18"/>
      <c r="ED40" s="18"/>
      <c r="EE40" s="18"/>
      <c r="EF40" s="18"/>
      <c r="EG40" s="45"/>
      <c r="EH40" s="43"/>
      <c r="EI40" s="18"/>
      <c r="EJ40" s="18"/>
      <c r="EK40" s="18"/>
      <c r="EL40" s="18"/>
      <c r="EM40" s="45"/>
      <c r="EO40" s="90">
        <v>48104</v>
      </c>
      <c r="EP40" s="43"/>
      <c r="EQ40" s="18"/>
      <c r="ER40" s="18"/>
      <c r="ES40" s="18"/>
      <c r="ET40" s="18"/>
      <c r="EU40" s="18"/>
      <c r="EV40" s="45"/>
      <c r="EW40" s="43"/>
      <c r="EX40" s="18"/>
      <c r="EY40" s="18"/>
      <c r="EZ40" s="18"/>
      <c r="FA40" s="18"/>
      <c r="FB40" s="45"/>
      <c r="FC40" s="94">
        <v>48468</v>
      </c>
      <c r="FD40" s="43"/>
      <c r="FE40" s="18"/>
      <c r="FF40" s="18"/>
      <c r="FG40" s="18"/>
      <c r="FH40" s="18"/>
      <c r="FI40" s="18"/>
      <c r="FJ40" s="45"/>
      <c r="FK40" s="43"/>
      <c r="FL40" s="18"/>
      <c r="FM40" s="18"/>
      <c r="FN40" s="18"/>
      <c r="FO40" s="18"/>
      <c r="FP40" s="45"/>
    </row>
    <row r="41" spans="1:172" x14ac:dyDescent="0.25">
      <c r="A41" s="7">
        <v>44456</v>
      </c>
      <c r="B41" s="43">
        <v>6</v>
      </c>
      <c r="C41" s="18">
        <v>9</v>
      </c>
      <c r="D41" s="18">
        <v>8</v>
      </c>
      <c r="E41" s="18">
        <v>0</v>
      </c>
      <c r="F41" s="18">
        <v>2</v>
      </c>
      <c r="G41" s="18">
        <v>4</v>
      </c>
      <c r="H41" s="44">
        <v>0</v>
      </c>
      <c r="I41" s="43">
        <v>3</v>
      </c>
      <c r="J41" s="18">
        <v>3</v>
      </c>
      <c r="K41" s="18">
        <v>2</v>
      </c>
      <c r="L41" s="18">
        <v>0</v>
      </c>
      <c r="M41" s="18">
        <v>9</v>
      </c>
      <c r="N41" s="45">
        <v>6</v>
      </c>
      <c r="O41" s="380"/>
      <c r="P41" s="101">
        <v>44821</v>
      </c>
      <c r="Q41" s="43"/>
      <c r="R41" s="18"/>
      <c r="S41" s="18"/>
      <c r="T41" s="18"/>
      <c r="U41" s="18"/>
      <c r="V41" s="18"/>
      <c r="W41" s="45"/>
      <c r="X41" s="43"/>
      <c r="Y41" s="18"/>
      <c r="Z41" s="18"/>
      <c r="AA41" s="18"/>
      <c r="AB41" s="18"/>
      <c r="AC41" s="45"/>
      <c r="AD41" s="90">
        <v>45192</v>
      </c>
      <c r="AE41" s="43"/>
      <c r="AF41" s="18"/>
      <c r="AG41" s="18"/>
      <c r="AH41" s="18"/>
      <c r="AI41" s="18"/>
      <c r="AJ41" s="18"/>
      <c r="AK41" s="45"/>
      <c r="AL41" s="43"/>
      <c r="AM41" s="18"/>
      <c r="AN41" s="18"/>
      <c r="AO41" s="18"/>
      <c r="AP41" s="18"/>
      <c r="AQ41" s="45"/>
      <c r="AR41" s="94">
        <v>45556</v>
      </c>
      <c r="AS41" s="43"/>
      <c r="AT41" s="18"/>
      <c r="AU41" s="18"/>
      <c r="AV41" s="18"/>
      <c r="AW41" s="18"/>
      <c r="AX41" s="18"/>
      <c r="AY41" s="45"/>
      <c r="AZ41" s="43"/>
      <c r="BA41" s="18"/>
      <c r="BB41" s="18"/>
      <c r="BC41" s="18"/>
      <c r="BD41" s="18"/>
      <c r="BE41" s="45"/>
      <c r="BF41" s="90">
        <v>45920</v>
      </c>
      <c r="BG41" s="43"/>
      <c r="BH41" s="18"/>
      <c r="BI41" s="18"/>
      <c r="BJ41" s="18"/>
      <c r="BK41" s="18"/>
      <c r="BL41" s="18"/>
      <c r="BM41" s="45"/>
      <c r="BN41" s="43"/>
      <c r="BO41" s="18"/>
      <c r="BP41" s="18"/>
      <c r="BQ41" s="18"/>
      <c r="BR41" s="18"/>
      <c r="BS41" s="45"/>
      <c r="BT41" s="94">
        <v>46284</v>
      </c>
      <c r="BU41" s="43"/>
      <c r="BV41" s="18"/>
      <c r="BW41" s="18"/>
      <c r="BX41" s="18"/>
      <c r="BY41" s="18"/>
      <c r="BZ41" s="18"/>
      <c r="CA41" s="45"/>
      <c r="CB41" s="43"/>
      <c r="CC41" s="18"/>
      <c r="CD41" s="18"/>
      <c r="CE41" s="18"/>
      <c r="CF41" s="18"/>
      <c r="CG41" s="45"/>
      <c r="CI41" s="7">
        <v>46648</v>
      </c>
      <c r="CJ41" s="43"/>
      <c r="CK41" s="18"/>
      <c r="CL41" s="18"/>
      <c r="CM41" s="18"/>
      <c r="CN41" s="18"/>
      <c r="CO41" s="18"/>
      <c r="CP41" s="45"/>
      <c r="CQ41" s="43"/>
      <c r="CR41" s="18"/>
      <c r="CS41" s="18"/>
      <c r="CT41" s="18"/>
      <c r="CU41" s="18"/>
      <c r="CV41" s="45"/>
      <c r="CW41" s="7">
        <v>47012</v>
      </c>
      <c r="CX41" s="43"/>
      <c r="CY41" s="18"/>
      <c r="CZ41" s="18"/>
      <c r="DA41" s="18"/>
      <c r="DB41" s="18"/>
      <c r="DC41" s="18"/>
      <c r="DD41" s="45"/>
      <c r="DE41" s="43"/>
      <c r="DF41" s="18"/>
      <c r="DG41" s="18"/>
      <c r="DH41" s="18"/>
      <c r="DI41" s="18"/>
      <c r="DJ41" s="45"/>
      <c r="DL41" s="94">
        <v>47383</v>
      </c>
      <c r="DM41" s="43"/>
      <c r="DN41" s="18"/>
      <c r="DO41" s="18"/>
      <c r="DP41" s="18"/>
      <c r="DQ41" s="18"/>
      <c r="DR41" s="18"/>
      <c r="DS41" s="45"/>
      <c r="DT41" s="43"/>
      <c r="DU41" s="18"/>
      <c r="DV41" s="18"/>
      <c r="DW41" s="18"/>
      <c r="DX41" s="18"/>
      <c r="DY41" s="45"/>
      <c r="DZ41" s="94">
        <v>47747</v>
      </c>
      <c r="EA41" s="43"/>
      <c r="EB41" s="18"/>
      <c r="EC41" s="18"/>
      <c r="ED41" s="18"/>
      <c r="EE41" s="18"/>
      <c r="EF41" s="18"/>
      <c r="EG41" s="45"/>
      <c r="EH41" s="43"/>
      <c r="EI41" s="18"/>
      <c r="EJ41" s="18"/>
      <c r="EK41" s="18"/>
      <c r="EL41" s="18"/>
      <c r="EM41" s="45"/>
      <c r="EO41" s="90">
        <v>48111</v>
      </c>
      <c r="EP41" s="43"/>
      <c r="EQ41" s="18"/>
      <c r="ER41" s="18"/>
      <c r="ES41" s="18"/>
      <c r="ET41" s="18"/>
      <c r="EU41" s="18"/>
      <c r="EV41" s="45"/>
      <c r="EW41" s="43"/>
      <c r="EX41" s="18"/>
      <c r="EY41" s="18"/>
      <c r="EZ41" s="18"/>
      <c r="FA41" s="18"/>
      <c r="FB41" s="45"/>
      <c r="FC41" s="90">
        <v>48475</v>
      </c>
      <c r="FD41" s="43"/>
      <c r="FE41" s="18"/>
      <c r="FF41" s="18"/>
      <c r="FG41" s="18"/>
      <c r="FH41" s="18"/>
      <c r="FI41" s="18"/>
      <c r="FJ41" s="45"/>
      <c r="FK41" s="43"/>
      <c r="FL41" s="18"/>
      <c r="FM41" s="18"/>
      <c r="FN41" s="18"/>
      <c r="FO41" s="18"/>
      <c r="FP41" s="45"/>
    </row>
    <row r="42" spans="1:172" x14ac:dyDescent="0.25">
      <c r="A42" s="7">
        <v>44463</v>
      </c>
      <c r="B42" s="43">
        <v>6</v>
      </c>
      <c r="C42" s="18">
        <v>9</v>
      </c>
      <c r="D42" s="18">
        <v>2</v>
      </c>
      <c r="E42" s="18">
        <v>0</v>
      </c>
      <c r="F42" s="18">
        <v>7</v>
      </c>
      <c r="G42" s="18">
        <v>2</v>
      </c>
      <c r="H42" s="44">
        <v>2</v>
      </c>
      <c r="I42" s="43">
        <v>1</v>
      </c>
      <c r="J42" s="18">
        <v>0</v>
      </c>
      <c r="K42" s="18">
        <v>0</v>
      </c>
      <c r="L42" s="18">
        <v>0</v>
      </c>
      <c r="M42" s="18">
        <v>6</v>
      </c>
      <c r="N42" s="45">
        <v>9</v>
      </c>
      <c r="O42" s="380"/>
      <c r="P42" s="101">
        <v>44828</v>
      </c>
      <c r="Q42" s="43"/>
      <c r="R42" s="18"/>
      <c r="S42" s="18"/>
      <c r="T42" s="18"/>
      <c r="U42" s="18"/>
      <c r="V42" s="18"/>
      <c r="W42" s="45"/>
      <c r="X42" s="43"/>
      <c r="Y42" s="18"/>
      <c r="Z42" s="18"/>
      <c r="AA42" s="18"/>
      <c r="AB42" s="18"/>
      <c r="AC42" s="45"/>
      <c r="AD42" s="94">
        <v>45199</v>
      </c>
      <c r="AE42" s="43"/>
      <c r="AF42" s="18"/>
      <c r="AG42" s="18"/>
      <c r="AH42" s="18"/>
      <c r="AI42" s="18"/>
      <c r="AJ42" s="18"/>
      <c r="AK42" s="45"/>
      <c r="AL42" s="43"/>
      <c r="AM42" s="18"/>
      <c r="AN42" s="18"/>
      <c r="AO42" s="18"/>
      <c r="AP42" s="18"/>
      <c r="AQ42" s="45"/>
      <c r="AR42" s="7">
        <v>45563</v>
      </c>
      <c r="AS42" s="43"/>
      <c r="AT42" s="18"/>
      <c r="AU42" s="18"/>
      <c r="AV42" s="18"/>
      <c r="AW42" s="18"/>
      <c r="AX42" s="18"/>
      <c r="AY42" s="45"/>
      <c r="AZ42" s="43"/>
      <c r="BA42" s="18"/>
      <c r="BB42" s="18"/>
      <c r="BC42" s="18"/>
      <c r="BD42" s="18"/>
      <c r="BE42" s="45"/>
      <c r="BF42" s="94">
        <v>45927</v>
      </c>
      <c r="BG42" s="43"/>
      <c r="BH42" s="18"/>
      <c r="BI42" s="18"/>
      <c r="BJ42" s="18"/>
      <c r="BK42" s="18"/>
      <c r="BL42" s="18"/>
      <c r="BM42" s="45"/>
      <c r="BN42" s="43"/>
      <c r="BO42" s="18"/>
      <c r="BP42" s="18"/>
      <c r="BQ42" s="18"/>
      <c r="BR42" s="18"/>
      <c r="BS42" s="45"/>
      <c r="BT42" s="7">
        <v>46291</v>
      </c>
      <c r="BU42" s="43"/>
      <c r="BV42" s="18"/>
      <c r="BW42" s="18"/>
      <c r="BX42" s="18"/>
      <c r="BY42" s="18"/>
      <c r="BZ42" s="18"/>
      <c r="CA42" s="45"/>
      <c r="CB42" s="43"/>
      <c r="CC42" s="18"/>
      <c r="CD42" s="18"/>
      <c r="CE42" s="18"/>
      <c r="CF42" s="18"/>
      <c r="CG42" s="45"/>
      <c r="CI42" s="94">
        <v>46655</v>
      </c>
      <c r="CJ42" s="43"/>
      <c r="CK42" s="18"/>
      <c r="CL42" s="18"/>
      <c r="CM42" s="18"/>
      <c r="CN42" s="18"/>
      <c r="CO42" s="18"/>
      <c r="CP42" s="45"/>
      <c r="CQ42" s="43"/>
      <c r="CR42" s="18"/>
      <c r="CS42" s="18"/>
      <c r="CT42" s="18"/>
      <c r="CU42" s="18"/>
      <c r="CV42" s="45"/>
      <c r="CW42" s="7">
        <v>47019</v>
      </c>
      <c r="CX42" s="43"/>
      <c r="CY42" s="18"/>
      <c r="CZ42" s="18"/>
      <c r="DA42" s="18"/>
      <c r="DB42" s="18"/>
      <c r="DC42" s="18"/>
      <c r="DD42" s="45"/>
      <c r="DE42" s="43"/>
      <c r="DF42" s="18"/>
      <c r="DG42" s="18"/>
      <c r="DH42" s="18"/>
      <c r="DI42" s="18"/>
      <c r="DJ42" s="45"/>
      <c r="DL42" s="94">
        <v>47390</v>
      </c>
      <c r="DM42" s="43"/>
      <c r="DN42" s="18"/>
      <c r="DO42" s="18"/>
      <c r="DP42" s="18"/>
      <c r="DQ42" s="18"/>
      <c r="DR42" s="18"/>
      <c r="DS42" s="45"/>
      <c r="DT42" s="43"/>
      <c r="DU42" s="18"/>
      <c r="DV42" s="18"/>
      <c r="DW42" s="18"/>
      <c r="DX42" s="18"/>
      <c r="DY42" s="45"/>
      <c r="DZ42" s="90">
        <v>47754</v>
      </c>
      <c r="EA42" s="43"/>
      <c r="EB42" s="18"/>
      <c r="EC42" s="18"/>
      <c r="ED42" s="18"/>
      <c r="EE42" s="18"/>
      <c r="EF42" s="18"/>
      <c r="EG42" s="45"/>
      <c r="EH42" s="43"/>
      <c r="EI42" s="18"/>
      <c r="EJ42" s="18"/>
      <c r="EK42" s="18"/>
      <c r="EL42" s="18"/>
      <c r="EM42" s="45"/>
      <c r="EO42" s="94">
        <v>48118</v>
      </c>
      <c r="EP42" s="43"/>
      <c r="EQ42" s="18"/>
      <c r="ER42" s="18"/>
      <c r="ES42" s="18"/>
      <c r="ET42" s="18"/>
      <c r="EU42" s="18"/>
      <c r="EV42" s="45"/>
      <c r="EW42" s="43"/>
      <c r="EX42" s="18"/>
      <c r="EY42" s="18"/>
      <c r="EZ42" s="18"/>
      <c r="FA42" s="18"/>
      <c r="FB42" s="45"/>
      <c r="FC42" s="90">
        <v>48482</v>
      </c>
      <c r="FD42" s="43"/>
      <c r="FE42" s="18"/>
      <c r="FF42" s="18"/>
      <c r="FG42" s="18"/>
      <c r="FH42" s="18"/>
      <c r="FI42" s="18"/>
      <c r="FJ42" s="45"/>
      <c r="FK42" s="43"/>
      <c r="FL42" s="18"/>
      <c r="FM42" s="18"/>
      <c r="FN42" s="18"/>
      <c r="FO42" s="18"/>
      <c r="FP42" s="45"/>
    </row>
    <row r="43" spans="1:172" x14ac:dyDescent="0.25">
      <c r="A43" s="7">
        <v>44470</v>
      </c>
      <c r="B43" s="43">
        <v>3</v>
      </c>
      <c r="C43" s="18">
        <v>6</v>
      </c>
      <c r="D43" s="18">
        <v>2</v>
      </c>
      <c r="E43" s="18">
        <v>7</v>
      </c>
      <c r="F43" s="18">
        <v>4</v>
      </c>
      <c r="G43" s="18">
        <v>3</v>
      </c>
      <c r="H43" s="44">
        <v>1</v>
      </c>
      <c r="I43" s="43">
        <v>4</v>
      </c>
      <c r="J43" s="18">
        <v>4</v>
      </c>
      <c r="K43" s="18">
        <v>0</v>
      </c>
      <c r="L43" s="18">
        <v>1</v>
      </c>
      <c r="M43" s="18">
        <v>6</v>
      </c>
      <c r="N43" s="45">
        <v>4</v>
      </c>
      <c r="O43" s="380"/>
      <c r="P43" s="101">
        <v>44835</v>
      </c>
      <c r="Q43" s="43"/>
      <c r="R43" s="18"/>
      <c r="S43" s="18"/>
      <c r="T43" s="18"/>
      <c r="U43" s="18"/>
      <c r="V43" s="18"/>
      <c r="W43" s="45"/>
      <c r="X43" s="43"/>
      <c r="Y43" s="18"/>
      <c r="Z43" s="18"/>
      <c r="AA43" s="18"/>
      <c r="AB43" s="18"/>
      <c r="AC43" s="45"/>
      <c r="AD43" s="7">
        <v>45206</v>
      </c>
      <c r="AE43" s="43"/>
      <c r="AF43" s="18"/>
      <c r="AG43" s="18"/>
      <c r="AH43" s="18"/>
      <c r="AI43" s="18"/>
      <c r="AJ43" s="18"/>
      <c r="AK43" s="45"/>
      <c r="AL43" s="43"/>
      <c r="AM43" s="18"/>
      <c r="AN43" s="18"/>
      <c r="AO43" s="18"/>
      <c r="AP43" s="18"/>
      <c r="AQ43" s="45"/>
      <c r="AR43" s="90">
        <v>45570</v>
      </c>
      <c r="AS43" s="43"/>
      <c r="AT43" s="18"/>
      <c r="AU43" s="18"/>
      <c r="AV43" s="18"/>
      <c r="AW43" s="18"/>
      <c r="AX43" s="18"/>
      <c r="AY43" s="45"/>
      <c r="AZ43" s="43"/>
      <c r="BA43" s="18"/>
      <c r="BB43" s="18"/>
      <c r="BC43" s="18"/>
      <c r="BD43" s="18"/>
      <c r="BE43" s="45"/>
      <c r="BF43" s="7">
        <v>45934</v>
      </c>
      <c r="BG43" s="43"/>
      <c r="BH43" s="18"/>
      <c r="BI43" s="18"/>
      <c r="BJ43" s="18"/>
      <c r="BK43" s="18"/>
      <c r="BL43" s="18"/>
      <c r="BM43" s="45"/>
      <c r="BN43" s="43"/>
      <c r="BO43" s="18"/>
      <c r="BP43" s="18"/>
      <c r="BQ43" s="18"/>
      <c r="BR43" s="18"/>
      <c r="BS43" s="45"/>
      <c r="BT43" s="7">
        <v>46298</v>
      </c>
      <c r="BU43" s="43"/>
      <c r="BV43" s="18"/>
      <c r="BW43" s="18"/>
      <c r="BX43" s="18"/>
      <c r="BY43" s="18"/>
      <c r="BZ43" s="18"/>
      <c r="CA43" s="45"/>
      <c r="CB43" s="43"/>
      <c r="CC43" s="18"/>
      <c r="CD43" s="18"/>
      <c r="CE43" s="18"/>
      <c r="CF43" s="18"/>
      <c r="CG43" s="45"/>
      <c r="CI43" s="7">
        <v>46662</v>
      </c>
      <c r="CJ43" s="43"/>
      <c r="CK43" s="18"/>
      <c r="CL43" s="18"/>
      <c r="CM43" s="18"/>
      <c r="CN43" s="18"/>
      <c r="CO43" s="18"/>
      <c r="CP43" s="45"/>
      <c r="CQ43" s="43"/>
      <c r="CR43" s="18"/>
      <c r="CS43" s="18"/>
      <c r="CT43" s="18"/>
      <c r="CU43" s="18"/>
      <c r="CV43" s="45"/>
      <c r="CW43" s="94">
        <v>47026</v>
      </c>
      <c r="CX43" s="43"/>
      <c r="CY43" s="18"/>
      <c r="CZ43" s="18"/>
      <c r="DA43" s="18"/>
      <c r="DB43" s="18"/>
      <c r="DC43" s="18"/>
      <c r="DD43" s="45"/>
      <c r="DE43" s="43"/>
      <c r="DF43" s="18"/>
      <c r="DG43" s="18"/>
      <c r="DH43" s="18"/>
      <c r="DI43" s="18"/>
      <c r="DJ43" s="45"/>
      <c r="DL43" s="90">
        <v>47397</v>
      </c>
      <c r="DM43" s="43"/>
      <c r="DN43" s="18"/>
      <c r="DO43" s="18"/>
      <c r="DP43" s="18"/>
      <c r="DQ43" s="18"/>
      <c r="DR43" s="18"/>
      <c r="DS43" s="45"/>
      <c r="DT43" s="43"/>
      <c r="DU43" s="18"/>
      <c r="DV43" s="18"/>
      <c r="DW43" s="18"/>
      <c r="DX43" s="18"/>
      <c r="DY43" s="45"/>
      <c r="DZ43" s="90">
        <v>47761</v>
      </c>
      <c r="EA43" s="43"/>
      <c r="EB43" s="18"/>
      <c r="EC43" s="18"/>
      <c r="ED43" s="18"/>
      <c r="EE43" s="18"/>
      <c r="EF43" s="18"/>
      <c r="EG43" s="45"/>
      <c r="EH43" s="43"/>
      <c r="EI43" s="18"/>
      <c r="EJ43" s="18"/>
      <c r="EK43" s="18"/>
      <c r="EL43" s="18"/>
      <c r="EM43" s="45"/>
      <c r="EO43" s="90">
        <v>48125</v>
      </c>
      <c r="EP43" s="43"/>
      <c r="EQ43" s="18"/>
      <c r="ER43" s="18"/>
      <c r="ES43" s="18"/>
      <c r="ET43" s="18"/>
      <c r="EU43" s="18"/>
      <c r="EV43" s="45"/>
      <c r="EW43" s="43"/>
      <c r="EX43" s="18"/>
      <c r="EY43" s="18"/>
      <c r="EZ43" s="18"/>
      <c r="FA43" s="18"/>
      <c r="FB43" s="45"/>
      <c r="FC43" s="94">
        <v>48489</v>
      </c>
      <c r="FD43" s="43"/>
      <c r="FE43" s="18"/>
      <c r="FF43" s="18"/>
      <c r="FG43" s="18"/>
      <c r="FH43" s="18"/>
      <c r="FI43" s="18"/>
      <c r="FJ43" s="45"/>
      <c r="FK43" s="43"/>
      <c r="FL43" s="18"/>
      <c r="FM43" s="18"/>
      <c r="FN43" s="18"/>
      <c r="FO43" s="18"/>
      <c r="FP43" s="45"/>
    </row>
    <row r="44" spans="1:172" x14ac:dyDescent="0.25">
      <c r="A44" s="7">
        <v>44477</v>
      </c>
      <c r="B44" s="43">
        <v>1</v>
      </c>
      <c r="C44" s="18">
        <v>0</v>
      </c>
      <c r="D44" s="18">
        <v>3</v>
      </c>
      <c r="E44" s="18">
        <v>5</v>
      </c>
      <c r="F44" s="18">
        <v>7</v>
      </c>
      <c r="G44" s="18">
        <v>5</v>
      </c>
      <c r="H44" s="44">
        <v>1</v>
      </c>
      <c r="I44" s="43">
        <v>5</v>
      </c>
      <c r="J44" s="18">
        <v>2</v>
      </c>
      <c r="K44" s="18">
        <v>3</v>
      </c>
      <c r="L44" s="18">
        <v>5</v>
      </c>
      <c r="M44" s="18">
        <v>2</v>
      </c>
      <c r="N44" s="45">
        <v>1</v>
      </c>
      <c r="O44" s="380"/>
      <c r="P44" s="101">
        <v>44842</v>
      </c>
      <c r="Q44" s="43"/>
      <c r="R44" s="18"/>
      <c r="S44" s="18"/>
      <c r="T44" s="18"/>
      <c r="U44" s="18"/>
      <c r="V44" s="18"/>
      <c r="W44" s="45"/>
      <c r="X44" s="43"/>
      <c r="Y44" s="18"/>
      <c r="Z44" s="18"/>
      <c r="AA44" s="18"/>
      <c r="AB44" s="18"/>
      <c r="AC44" s="45"/>
      <c r="AD44" s="7">
        <v>45213</v>
      </c>
      <c r="AE44" s="43"/>
      <c r="AF44" s="18"/>
      <c r="AG44" s="18"/>
      <c r="AH44" s="18"/>
      <c r="AI44" s="18"/>
      <c r="AJ44" s="18"/>
      <c r="AK44" s="45"/>
      <c r="AL44" s="43"/>
      <c r="AM44" s="18"/>
      <c r="AN44" s="18"/>
      <c r="AO44" s="18"/>
      <c r="AP44" s="18"/>
      <c r="AQ44" s="45"/>
      <c r="AR44" s="90">
        <v>45577</v>
      </c>
      <c r="AS44" s="43"/>
      <c r="AT44" s="18"/>
      <c r="AU44" s="18"/>
      <c r="AV44" s="18"/>
      <c r="AW44" s="18"/>
      <c r="AX44" s="18"/>
      <c r="AY44" s="45"/>
      <c r="AZ44" s="43"/>
      <c r="BA44" s="18"/>
      <c r="BB44" s="18"/>
      <c r="BC44" s="18"/>
      <c r="BD44" s="18"/>
      <c r="BE44" s="45"/>
      <c r="BF44" s="94">
        <v>45941</v>
      </c>
      <c r="BG44" s="43"/>
      <c r="BH44" s="18"/>
      <c r="BI44" s="18"/>
      <c r="BJ44" s="18"/>
      <c r="BK44" s="18"/>
      <c r="BL44" s="18"/>
      <c r="BM44" s="45"/>
      <c r="BN44" s="43"/>
      <c r="BO44" s="18"/>
      <c r="BP44" s="18"/>
      <c r="BQ44" s="18"/>
      <c r="BR44" s="18"/>
      <c r="BS44" s="45"/>
      <c r="BT44" s="94">
        <v>46305</v>
      </c>
      <c r="BU44" s="43"/>
      <c r="BV44" s="18"/>
      <c r="BW44" s="18"/>
      <c r="BX44" s="18"/>
      <c r="BY44" s="18"/>
      <c r="BZ44" s="18"/>
      <c r="CA44" s="45"/>
      <c r="CB44" s="43"/>
      <c r="CC44" s="18"/>
      <c r="CD44" s="18"/>
      <c r="CE44" s="18"/>
      <c r="CF44" s="18"/>
      <c r="CG44" s="45"/>
      <c r="CI44" s="94">
        <v>46669</v>
      </c>
      <c r="CJ44" s="43"/>
      <c r="CK44" s="18"/>
      <c r="CL44" s="18"/>
      <c r="CM44" s="18"/>
      <c r="CN44" s="18"/>
      <c r="CO44" s="18"/>
      <c r="CP44" s="45"/>
      <c r="CQ44" s="43"/>
      <c r="CR44" s="18"/>
      <c r="CS44" s="18"/>
      <c r="CT44" s="18"/>
      <c r="CU44" s="18"/>
      <c r="CV44" s="45"/>
      <c r="CW44" s="7">
        <v>47033</v>
      </c>
      <c r="CX44" s="43"/>
      <c r="CY44" s="18"/>
      <c r="CZ44" s="18"/>
      <c r="DA44" s="18"/>
      <c r="DB44" s="18"/>
      <c r="DC44" s="18"/>
      <c r="DD44" s="45"/>
      <c r="DE44" s="43"/>
      <c r="DF44" s="18"/>
      <c r="DG44" s="18"/>
      <c r="DH44" s="18"/>
      <c r="DI44" s="18"/>
      <c r="DJ44" s="45"/>
      <c r="DL44" s="94">
        <v>47404</v>
      </c>
      <c r="DM44" s="43"/>
      <c r="DN44" s="18"/>
      <c r="DO44" s="18"/>
      <c r="DP44" s="18"/>
      <c r="DQ44" s="18"/>
      <c r="DR44" s="18"/>
      <c r="DS44" s="45"/>
      <c r="DT44" s="43"/>
      <c r="DU44" s="18"/>
      <c r="DV44" s="18"/>
      <c r="DW44" s="18"/>
      <c r="DX44" s="18"/>
      <c r="DY44" s="45"/>
      <c r="DZ44" s="94">
        <v>47768</v>
      </c>
      <c r="EA44" s="43"/>
      <c r="EB44" s="18"/>
      <c r="EC44" s="18"/>
      <c r="ED44" s="18"/>
      <c r="EE44" s="18"/>
      <c r="EF44" s="18"/>
      <c r="EG44" s="45"/>
      <c r="EH44" s="43"/>
      <c r="EI44" s="18"/>
      <c r="EJ44" s="18"/>
      <c r="EK44" s="18"/>
      <c r="EL44" s="18"/>
      <c r="EM44" s="45"/>
      <c r="EO44" s="94">
        <v>48132</v>
      </c>
      <c r="EP44" s="43"/>
      <c r="EQ44" s="18"/>
      <c r="ER44" s="18"/>
      <c r="ES44" s="18"/>
      <c r="ET44" s="18"/>
      <c r="EU44" s="18"/>
      <c r="EV44" s="45"/>
      <c r="EW44" s="43"/>
      <c r="EX44" s="18"/>
      <c r="EY44" s="18"/>
      <c r="EZ44" s="18"/>
      <c r="FA44" s="18"/>
      <c r="FB44" s="45"/>
      <c r="FC44" s="90">
        <v>48496</v>
      </c>
      <c r="FD44" s="43"/>
      <c r="FE44" s="18"/>
      <c r="FF44" s="18"/>
      <c r="FG44" s="18"/>
      <c r="FH44" s="18"/>
      <c r="FI44" s="18"/>
      <c r="FJ44" s="45"/>
      <c r="FK44" s="43"/>
      <c r="FL44" s="18"/>
      <c r="FM44" s="18"/>
      <c r="FN44" s="18"/>
      <c r="FO44" s="18"/>
      <c r="FP44" s="45"/>
    </row>
    <row r="45" spans="1:172" x14ac:dyDescent="0.25">
      <c r="A45" s="7">
        <v>44484</v>
      </c>
      <c r="B45" s="43">
        <v>2</v>
      </c>
      <c r="C45" s="18">
        <v>4</v>
      </c>
      <c r="D45" s="18">
        <v>0</v>
      </c>
      <c r="E45" s="18">
        <v>6</v>
      </c>
      <c r="F45" s="18">
        <v>5</v>
      </c>
      <c r="G45" s="18">
        <v>4</v>
      </c>
      <c r="H45" s="44">
        <v>9</v>
      </c>
      <c r="I45" s="43">
        <v>7</v>
      </c>
      <c r="J45" s="18">
        <v>3</v>
      </c>
      <c r="K45" s="18">
        <v>3</v>
      </c>
      <c r="L45" s="18">
        <v>1</v>
      </c>
      <c r="M45" s="18">
        <v>6</v>
      </c>
      <c r="N45" s="45">
        <v>7</v>
      </c>
      <c r="O45" s="380"/>
      <c r="P45" s="101">
        <v>44849</v>
      </c>
      <c r="Q45" s="43"/>
      <c r="R45" s="18"/>
      <c r="S45" s="18"/>
      <c r="T45" s="18"/>
      <c r="U45" s="18"/>
      <c r="V45" s="18"/>
      <c r="W45" s="45"/>
      <c r="X45" s="43"/>
      <c r="Y45" s="18"/>
      <c r="Z45" s="18"/>
      <c r="AA45" s="18"/>
      <c r="AB45" s="18"/>
      <c r="AC45" s="45"/>
      <c r="AD45" s="90">
        <v>45220</v>
      </c>
      <c r="AE45" s="43"/>
      <c r="AF45" s="18"/>
      <c r="AG45" s="18"/>
      <c r="AH45" s="18"/>
      <c r="AI45" s="18"/>
      <c r="AJ45" s="18"/>
      <c r="AK45" s="45"/>
      <c r="AL45" s="43"/>
      <c r="AM45" s="18"/>
      <c r="AN45" s="18"/>
      <c r="AO45" s="18"/>
      <c r="AP45" s="18"/>
      <c r="AQ45" s="45"/>
      <c r="AR45" s="94">
        <v>45584</v>
      </c>
      <c r="AS45" s="43"/>
      <c r="AT45" s="18"/>
      <c r="AU45" s="18"/>
      <c r="AV45" s="18"/>
      <c r="AW45" s="18"/>
      <c r="AX45" s="18"/>
      <c r="AY45" s="45"/>
      <c r="AZ45" s="43"/>
      <c r="BA45" s="18"/>
      <c r="BB45" s="18"/>
      <c r="BC45" s="18"/>
      <c r="BD45" s="18"/>
      <c r="BE45" s="45"/>
      <c r="BF45" s="7">
        <v>45948</v>
      </c>
      <c r="BG45" s="43"/>
      <c r="BH45" s="18"/>
      <c r="BI45" s="18"/>
      <c r="BJ45" s="18"/>
      <c r="BK45" s="18"/>
      <c r="BL45" s="18"/>
      <c r="BM45" s="45"/>
      <c r="BN45" s="43"/>
      <c r="BO45" s="18"/>
      <c r="BP45" s="18"/>
      <c r="BQ45" s="18"/>
      <c r="BR45" s="18"/>
      <c r="BS45" s="45"/>
      <c r="BT45" s="7">
        <v>46312</v>
      </c>
      <c r="BU45" s="43"/>
      <c r="BV45" s="18"/>
      <c r="BW45" s="18"/>
      <c r="BX45" s="18"/>
      <c r="BY45" s="18"/>
      <c r="BZ45" s="18"/>
      <c r="CA45" s="45"/>
      <c r="CB45" s="43"/>
      <c r="CC45" s="18"/>
      <c r="CD45" s="18"/>
      <c r="CE45" s="18"/>
      <c r="CF45" s="18"/>
      <c r="CG45" s="45"/>
      <c r="CI45" s="7">
        <v>46676</v>
      </c>
      <c r="CJ45" s="43"/>
      <c r="CK45" s="18"/>
      <c r="CL45" s="18"/>
      <c r="CM45" s="18"/>
      <c r="CN45" s="18"/>
      <c r="CO45" s="18"/>
      <c r="CP45" s="45"/>
      <c r="CQ45" s="43"/>
      <c r="CR45" s="18"/>
      <c r="CS45" s="18"/>
      <c r="CT45" s="18"/>
      <c r="CU45" s="18"/>
      <c r="CV45" s="45"/>
      <c r="CW45" s="7">
        <v>47040</v>
      </c>
      <c r="CX45" s="43"/>
      <c r="CY45" s="18"/>
      <c r="CZ45" s="18"/>
      <c r="DA45" s="18"/>
      <c r="DB45" s="18"/>
      <c r="DC45" s="18"/>
      <c r="DD45" s="45"/>
      <c r="DE45" s="43"/>
      <c r="DF45" s="18"/>
      <c r="DG45" s="18"/>
      <c r="DH45" s="18"/>
      <c r="DI45" s="18"/>
      <c r="DJ45" s="45"/>
      <c r="DL45" s="90">
        <v>47411</v>
      </c>
      <c r="DM45" s="43"/>
      <c r="DN45" s="18"/>
      <c r="DO45" s="18"/>
      <c r="DP45" s="18"/>
      <c r="DQ45" s="18"/>
      <c r="DR45" s="18"/>
      <c r="DS45" s="45"/>
      <c r="DT45" s="43"/>
      <c r="DU45" s="18"/>
      <c r="DV45" s="18"/>
      <c r="DW45" s="18"/>
      <c r="DX45" s="18"/>
      <c r="DY45" s="45"/>
      <c r="DZ45" s="90">
        <v>47775</v>
      </c>
      <c r="EA45" s="43"/>
      <c r="EB45" s="18"/>
      <c r="EC45" s="18"/>
      <c r="ED45" s="18"/>
      <c r="EE45" s="18"/>
      <c r="EF45" s="18"/>
      <c r="EG45" s="45"/>
      <c r="EH45" s="43"/>
      <c r="EI45" s="18"/>
      <c r="EJ45" s="18"/>
      <c r="EK45" s="18"/>
      <c r="EL45" s="18"/>
      <c r="EM45" s="45"/>
      <c r="EO45" s="90">
        <v>48139</v>
      </c>
      <c r="EP45" s="43"/>
      <c r="EQ45" s="18"/>
      <c r="ER45" s="18"/>
      <c r="ES45" s="18"/>
      <c r="ET45" s="18"/>
      <c r="EU45" s="18"/>
      <c r="EV45" s="45"/>
      <c r="EW45" s="43"/>
      <c r="EX45" s="18"/>
      <c r="EY45" s="18"/>
      <c r="EZ45" s="18"/>
      <c r="FA45" s="18"/>
      <c r="FB45" s="45"/>
      <c r="FC45" s="94">
        <v>48503</v>
      </c>
      <c r="FD45" s="43"/>
      <c r="FE45" s="18"/>
      <c r="FF45" s="18"/>
      <c r="FG45" s="18"/>
      <c r="FH45" s="18"/>
      <c r="FI45" s="18"/>
      <c r="FJ45" s="45"/>
      <c r="FK45" s="43"/>
      <c r="FL45" s="18"/>
      <c r="FM45" s="18"/>
      <c r="FN45" s="18"/>
      <c r="FO45" s="18"/>
      <c r="FP45" s="45"/>
    </row>
    <row r="46" spans="1:172" x14ac:dyDescent="0.25">
      <c r="A46" s="7">
        <v>44491</v>
      </c>
      <c r="B46" s="43">
        <v>2</v>
      </c>
      <c r="C46" s="18">
        <v>9</v>
      </c>
      <c r="D46" s="18">
        <v>7</v>
      </c>
      <c r="E46" s="18">
        <v>6</v>
      </c>
      <c r="F46" s="18">
        <v>2</v>
      </c>
      <c r="G46" s="18">
        <v>1</v>
      </c>
      <c r="H46" s="44">
        <v>9</v>
      </c>
      <c r="I46" s="43">
        <v>0</v>
      </c>
      <c r="J46" s="18">
        <v>9</v>
      </c>
      <c r="K46" s="18">
        <v>3</v>
      </c>
      <c r="L46" s="18">
        <v>9</v>
      </c>
      <c r="M46" s="18">
        <v>4</v>
      </c>
      <c r="N46" s="45">
        <v>0</v>
      </c>
      <c r="O46" s="380"/>
      <c r="P46" s="101">
        <v>44856</v>
      </c>
      <c r="Q46" s="43"/>
      <c r="R46" s="18"/>
      <c r="S46" s="18"/>
      <c r="T46" s="18"/>
      <c r="U46" s="18"/>
      <c r="V46" s="18"/>
      <c r="W46" s="45"/>
      <c r="X46" s="43"/>
      <c r="Y46" s="18"/>
      <c r="Z46" s="18"/>
      <c r="AA46" s="18"/>
      <c r="AB46" s="18"/>
      <c r="AC46" s="45"/>
      <c r="AD46" s="94">
        <v>45227</v>
      </c>
      <c r="AE46" s="43"/>
      <c r="AF46" s="18"/>
      <c r="AG46" s="18"/>
      <c r="AH46" s="18"/>
      <c r="AI46" s="18"/>
      <c r="AJ46" s="18"/>
      <c r="AK46" s="45"/>
      <c r="AL46" s="43"/>
      <c r="AM46" s="18"/>
      <c r="AN46" s="18"/>
      <c r="AO46" s="18"/>
      <c r="AP46" s="18"/>
      <c r="AQ46" s="45"/>
      <c r="AR46" s="7">
        <v>45591</v>
      </c>
      <c r="AS46" s="43"/>
      <c r="AT46" s="18"/>
      <c r="AU46" s="18"/>
      <c r="AV46" s="18"/>
      <c r="AW46" s="18"/>
      <c r="AX46" s="18"/>
      <c r="AY46" s="45"/>
      <c r="AZ46" s="43"/>
      <c r="BA46" s="18"/>
      <c r="BB46" s="18"/>
      <c r="BC46" s="18"/>
      <c r="BD46" s="18"/>
      <c r="BE46" s="45"/>
      <c r="BF46" s="90">
        <v>45955</v>
      </c>
      <c r="BG46" s="43"/>
      <c r="BH46" s="18"/>
      <c r="BI46" s="18"/>
      <c r="BJ46" s="18"/>
      <c r="BK46" s="18"/>
      <c r="BL46" s="18"/>
      <c r="BM46" s="45"/>
      <c r="BN46" s="43"/>
      <c r="BO46" s="18"/>
      <c r="BP46" s="18"/>
      <c r="BQ46" s="18"/>
      <c r="BR46" s="18"/>
      <c r="BS46" s="45"/>
      <c r="BT46" s="7">
        <v>46319</v>
      </c>
      <c r="BU46" s="43"/>
      <c r="BV46" s="18"/>
      <c r="BW46" s="18"/>
      <c r="BX46" s="18"/>
      <c r="BY46" s="18"/>
      <c r="BZ46" s="18"/>
      <c r="CA46" s="45"/>
      <c r="CB46" s="43"/>
      <c r="CC46" s="18"/>
      <c r="CD46" s="18"/>
      <c r="CE46" s="18"/>
      <c r="CF46" s="18"/>
      <c r="CG46" s="45"/>
      <c r="CI46" s="7">
        <v>46683</v>
      </c>
      <c r="CJ46" s="43"/>
      <c r="CK46" s="18"/>
      <c r="CL46" s="18"/>
      <c r="CM46" s="18"/>
      <c r="CN46" s="18"/>
      <c r="CO46" s="18"/>
      <c r="CP46" s="45"/>
      <c r="CQ46" s="43"/>
      <c r="CR46" s="18"/>
      <c r="CS46" s="18"/>
      <c r="CT46" s="18"/>
      <c r="CU46" s="18"/>
      <c r="CV46" s="45"/>
      <c r="CW46" s="7">
        <v>47047</v>
      </c>
      <c r="CX46" s="43"/>
      <c r="CY46" s="18"/>
      <c r="CZ46" s="18"/>
      <c r="DA46" s="18"/>
      <c r="DB46" s="18"/>
      <c r="DC46" s="18"/>
      <c r="DD46" s="45"/>
      <c r="DE46" s="43"/>
      <c r="DF46" s="18"/>
      <c r="DG46" s="18"/>
      <c r="DH46" s="18"/>
      <c r="DI46" s="18"/>
      <c r="DJ46" s="45"/>
      <c r="DL46" s="94">
        <v>47418</v>
      </c>
      <c r="DM46" s="43"/>
      <c r="DN46" s="18"/>
      <c r="DO46" s="18"/>
      <c r="DP46" s="18"/>
      <c r="DQ46" s="18"/>
      <c r="DR46" s="18"/>
      <c r="DS46" s="45"/>
      <c r="DT46" s="43"/>
      <c r="DU46" s="18"/>
      <c r="DV46" s="18"/>
      <c r="DW46" s="18"/>
      <c r="DX46" s="18"/>
      <c r="DY46" s="45"/>
      <c r="DZ46" s="90">
        <v>47782</v>
      </c>
      <c r="EA46" s="43"/>
      <c r="EB46" s="18"/>
      <c r="EC46" s="18"/>
      <c r="ED46" s="18"/>
      <c r="EE46" s="18"/>
      <c r="EF46" s="18"/>
      <c r="EG46" s="45"/>
      <c r="EH46" s="43"/>
      <c r="EI46" s="18"/>
      <c r="EJ46" s="18"/>
      <c r="EK46" s="18"/>
      <c r="EL46" s="18"/>
      <c r="EM46" s="45"/>
      <c r="EO46" s="90">
        <v>48146</v>
      </c>
      <c r="EP46" s="43"/>
      <c r="EQ46" s="18"/>
      <c r="ER46" s="18"/>
      <c r="ES46" s="18"/>
      <c r="ET46" s="18"/>
      <c r="EU46" s="18"/>
      <c r="EV46" s="45"/>
      <c r="EW46" s="43"/>
      <c r="EX46" s="18"/>
      <c r="EY46" s="18"/>
      <c r="EZ46" s="18"/>
      <c r="FA46" s="18"/>
      <c r="FB46" s="45"/>
      <c r="FC46" s="90">
        <v>48510</v>
      </c>
      <c r="FD46" s="43"/>
      <c r="FE46" s="18"/>
      <c r="FF46" s="18"/>
      <c r="FG46" s="18"/>
      <c r="FH46" s="18"/>
      <c r="FI46" s="18"/>
      <c r="FJ46" s="45"/>
      <c r="FK46" s="43"/>
      <c r="FL46" s="18"/>
      <c r="FM46" s="18"/>
      <c r="FN46" s="18"/>
      <c r="FO46" s="18"/>
      <c r="FP46" s="45"/>
    </row>
    <row r="47" spans="1:172" x14ac:dyDescent="0.25">
      <c r="A47" s="7">
        <v>44498</v>
      </c>
      <c r="B47" s="43">
        <v>2</v>
      </c>
      <c r="C47" s="18">
        <v>3</v>
      </c>
      <c r="D47" s="18">
        <v>2</v>
      </c>
      <c r="E47" s="18">
        <v>5</v>
      </c>
      <c r="F47" s="18">
        <v>3</v>
      </c>
      <c r="G47" s="18">
        <v>0</v>
      </c>
      <c r="H47" s="44">
        <v>9</v>
      </c>
      <c r="I47" s="43">
        <v>0</v>
      </c>
      <c r="J47" s="18">
        <v>0</v>
      </c>
      <c r="K47" s="18">
        <v>2</v>
      </c>
      <c r="L47" s="18">
        <v>6</v>
      </c>
      <c r="M47" s="18">
        <v>4</v>
      </c>
      <c r="N47" s="45">
        <v>8</v>
      </c>
      <c r="O47" s="380"/>
      <c r="P47" s="101">
        <v>44863</v>
      </c>
      <c r="Q47" s="43"/>
      <c r="R47" s="18"/>
      <c r="S47" s="18"/>
      <c r="T47" s="18"/>
      <c r="U47" s="18"/>
      <c r="V47" s="18"/>
      <c r="W47" s="45"/>
      <c r="X47" s="43"/>
      <c r="Y47" s="18"/>
      <c r="Z47" s="18"/>
      <c r="AA47" s="18"/>
      <c r="AB47" s="18"/>
      <c r="AC47" s="45"/>
      <c r="AD47" s="7">
        <v>45234</v>
      </c>
      <c r="AE47" s="43"/>
      <c r="AF47" s="18"/>
      <c r="AG47" s="18"/>
      <c r="AH47" s="18"/>
      <c r="AI47" s="18"/>
      <c r="AJ47" s="18"/>
      <c r="AK47" s="45"/>
      <c r="AL47" s="43"/>
      <c r="AM47" s="18"/>
      <c r="AN47" s="18"/>
      <c r="AO47" s="18"/>
      <c r="AP47" s="18"/>
      <c r="AQ47" s="45"/>
      <c r="AR47" s="90">
        <v>45598</v>
      </c>
      <c r="AS47" s="43"/>
      <c r="AT47" s="18"/>
      <c r="AU47" s="18"/>
      <c r="AV47" s="18"/>
      <c r="AW47" s="18"/>
      <c r="AX47" s="18"/>
      <c r="AY47" s="45"/>
      <c r="AZ47" s="43"/>
      <c r="BA47" s="18"/>
      <c r="BB47" s="18"/>
      <c r="BC47" s="18"/>
      <c r="BD47" s="18"/>
      <c r="BE47" s="45"/>
      <c r="BF47" s="94">
        <v>45962</v>
      </c>
      <c r="BG47" s="43"/>
      <c r="BH47" s="18"/>
      <c r="BI47" s="18"/>
      <c r="BJ47" s="18"/>
      <c r="BK47" s="18"/>
      <c r="BL47" s="18"/>
      <c r="BM47" s="45"/>
      <c r="BN47" s="43"/>
      <c r="BO47" s="18"/>
      <c r="BP47" s="18"/>
      <c r="BQ47" s="18"/>
      <c r="BR47" s="18"/>
      <c r="BS47" s="45"/>
      <c r="BT47" s="94">
        <v>46326</v>
      </c>
      <c r="BU47" s="43"/>
      <c r="BV47" s="18"/>
      <c r="BW47" s="18"/>
      <c r="BX47" s="18"/>
      <c r="BY47" s="18"/>
      <c r="BZ47" s="18"/>
      <c r="CA47" s="45"/>
      <c r="CB47" s="43"/>
      <c r="CC47" s="18"/>
      <c r="CD47" s="18"/>
      <c r="CE47" s="18"/>
      <c r="CF47" s="18"/>
      <c r="CG47" s="45"/>
      <c r="CI47" s="94">
        <v>46690</v>
      </c>
      <c r="CJ47" s="43"/>
      <c r="CK47" s="18"/>
      <c r="CL47" s="18"/>
      <c r="CM47" s="18"/>
      <c r="CN47" s="18"/>
      <c r="CO47" s="18"/>
      <c r="CP47" s="45"/>
      <c r="CQ47" s="43"/>
      <c r="CR47" s="18"/>
      <c r="CS47" s="18"/>
      <c r="CT47" s="18"/>
      <c r="CU47" s="18"/>
      <c r="CV47" s="45"/>
      <c r="CW47" s="94">
        <v>47054</v>
      </c>
      <c r="CX47" s="43"/>
      <c r="CY47" s="18"/>
      <c r="CZ47" s="18"/>
      <c r="DA47" s="18"/>
      <c r="DB47" s="18"/>
      <c r="DC47" s="18"/>
      <c r="DD47" s="45"/>
      <c r="DE47" s="43"/>
      <c r="DF47" s="18"/>
      <c r="DG47" s="18"/>
      <c r="DH47" s="18"/>
      <c r="DI47" s="18"/>
      <c r="DJ47" s="45"/>
      <c r="DL47" s="94">
        <v>47425</v>
      </c>
      <c r="DM47" s="43"/>
      <c r="DN47" s="18"/>
      <c r="DO47" s="18"/>
      <c r="DP47" s="18"/>
      <c r="DQ47" s="18"/>
      <c r="DR47" s="18"/>
      <c r="DS47" s="45"/>
      <c r="DT47" s="43"/>
      <c r="DU47" s="18"/>
      <c r="DV47" s="18"/>
      <c r="DW47" s="18"/>
      <c r="DX47" s="18"/>
      <c r="DY47" s="45"/>
      <c r="DZ47" s="94">
        <v>47789</v>
      </c>
      <c r="EA47" s="43"/>
      <c r="EB47" s="18"/>
      <c r="EC47" s="18"/>
      <c r="ED47" s="18"/>
      <c r="EE47" s="18"/>
      <c r="EF47" s="18"/>
      <c r="EG47" s="45"/>
      <c r="EH47" s="43"/>
      <c r="EI47" s="18"/>
      <c r="EJ47" s="18"/>
      <c r="EK47" s="18"/>
      <c r="EL47" s="18"/>
      <c r="EM47" s="45"/>
      <c r="EO47" s="94">
        <v>48153</v>
      </c>
      <c r="EP47" s="43"/>
      <c r="EQ47" s="18"/>
      <c r="ER47" s="18"/>
      <c r="ES47" s="18"/>
      <c r="ET47" s="18"/>
      <c r="EU47" s="18"/>
      <c r="EV47" s="45"/>
      <c r="EW47" s="43"/>
      <c r="EX47" s="18"/>
      <c r="EY47" s="18"/>
      <c r="EZ47" s="18"/>
      <c r="FA47" s="18"/>
      <c r="FB47" s="45"/>
      <c r="FC47" s="90">
        <v>48517</v>
      </c>
      <c r="FD47" s="43"/>
      <c r="FE47" s="18"/>
      <c r="FF47" s="18"/>
      <c r="FG47" s="18"/>
      <c r="FH47" s="18"/>
      <c r="FI47" s="18"/>
      <c r="FJ47" s="45"/>
      <c r="FK47" s="43"/>
      <c r="FL47" s="18"/>
      <c r="FM47" s="18"/>
      <c r="FN47" s="18"/>
      <c r="FO47" s="18"/>
      <c r="FP47" s="45"/>
    </row>
    <row r="48" spans="1:172" x14ac:dyDescent="0.25">
      <c r="A48" s="7">
        <v>44505</v>
      </c>
      <c r="B48" s="43"/>
      <c r="C48" s="18"/>
      <c r="D48" s="18"/>
      <c r="E48" s="18"/>
      <c r="F48" s="18"/>
      <c r="G48" s="18"/>
      <c r="H48" s="44"/>
      <c r="I48" s="43"/>
      <c r="J48" s="18"/>
      <c r="K48" s="18"/>
      <c r="L48" s="18"/>
      <c r="M48" s="18"/>
      <c r="N48" s="45"/>
      <c r="O48" s="380"/>
      <c r="P48" s="101">
        <v>44870</v>
      </c>
      <c r="Q48" s="43"/>
      <c r="R48" s="18"/>
      <c r="S48" s="18"/>
      <c r="T48" s="18"/>
      <c r="U48" s="18"/>
      <c r="V48" s="18"/>
      <c r="W48" s="45"/>
      <c r="X48" s="43"/>
      <c r="Y48" s="18"/>
      <c r="Z48" s="18"/>
      <c r="AA48" s="18"/>
      <c r="AB48" s="18"/>
      <c r="AC48" s="45"/>
      <c r="AD48" s="7">
        <v>45241</v>
      </c>
      <c r="AE48" s="43"/>
      <c r="AF48" s="18"/>
      <c r="AG48" s="18"/>
      <c r="AH48" s="18"/>
      <c r="AI48" s="18"/>
      <c r="AJ48" s="18"/>
      <c r="AK48" s="45"/>
      <c r="AL48" s="43"/>
      <c r="AM48" s="18"/>
      <c r="AN48" s="18"/>
      <c r="AO48" s="18"/>
      <c r="AP48" s="18"/>
      <c r="AQ48" s="45"/>
      <c r="AR48" s="90">
        <v>45605</v>
      </c>
      <c r="AS48" s="43"/>
      <c r="AT48" s="18"/>
      <c r="AU48" s="18"/>
      <c r="AV48" s="18"/>
      <c r="AW48" s="18"/>
      <c r="AX48" s="18"/>
      <c r="AY48" s="45"/>
      <c r="AZ48" s="43"/>
      <c r="BA48" s="18"/>
      <c r="BB48" s="18"/>
      <c r="BC48" s="18"/>
      <c r="BD48" s="18"/>
      <c r="BE48" s="45"/>
      <c r="BF48" s="7">
        <v>45969</v>
      </c>
      <c r="BG48" s="43"/>
      <c r="BH48" s="18"/>
      <c r="BI48" s="18"/>
      <c r="BJ48" s="18"/>
      <c r="BK48" s="18"/>
      <c r="BL48" s="18"/>
      <c r="BM48" s="45"/>
      <c r="BN48" s="43"/>
      <c r="BO48" s="18"/>
      <c r="BP48" s="18"/>
      <c r="BQ48" s="18"/>
      <c r="BR48" s="18"/>
      <c r="BS48" s="45"/>
      <c r="BT48" s="7">
        <v>46333</v>
      </c>
      <c r="BU48" s="43"/>
      <c r="BV48" s="18"/>
      <c r="BW48" s="18"/>
      <c r="BX48" s="18"/>
      <c r="BY48" s="18"/>
      <c r="BZ48" s="18"/>
      <c r="CA48" s="45"/>
      <c r="CB48" s="43"/>
      <c r="CC48" s="18"/>
      <c r="CD48" s="18"/>
      <c r="CE48" s="18"/>
      <c r="CF48" s="18"/>
      <c r="CG48" s="45"/>
      <c r="CI48" s="7">
        <v>46697</v>
      </c>
      <c r="CJ48" s="43"/>
      <c r="CK48" s="18"/>
      <c r="CL48" s="18"/>
      <c r="CM48" s="18"/>
      <c r="CN48" s="18"/>
      <c r="CO48" s="18"/>
      <c r="CP48" s="45"/>
      <c r="CQ48" s="43"/>
      <c r="CR48" s="18"/>
      <c r="CS48" s="18"/>
      <c r="CT48" s="18"/>
      <c r="CU48" s="18"/>
      <c r="CV48" s="45"/>
      <c r="CW48" s="7">
        <v>47061</v>
      </c>
      <c r="CX48" s="43"/>
      <c r="CY48" s="18"/>
      <c r="CZ48" s="18"/>
      <c r="DA48" s="18"/>
      <c r="DB48" s="18"/>
      <c r="DC48" s="18"/>
      <c r="DD48" s="45"/>
      <c r="DE48" s="43"/>
      <c r="DF48" s="18"/>
      <c r="DG48" s="18"/>
      <c r="DH48" s="18"/>
      <c r="DI48" s="18"/>
      <c r="DJ48" s="45"/>
      <c r="DL48" s="90">
        <v>47432</v>
      </c>
      <c r="DM48" s="43"/>
      <c r="DN48" s="18"/>
      <c r="DO48" s="18"/>
      <c r="DP48" s="18"/>
      <c r="DQ48" s="18"/>
      <c r="DR48" s="18"/>
      <c r="DS48" s="45"/>
      <c r="DT48" s="43"/>
      <c r="DU48" s="18"/>
      <c r="DV48" s="18"/>
      <c r="DW48" s="18"/>
      <c r="DX48" s="18"/>
      <c r="DY48" s="45"/>
      <c r="DZ48" s="90">
        <v>47796</v>
      </c>
      <c r="EA48" s="43"/>
      <c r="EB48" s="18"/>
      <c r="EC48" s="18"/>
      <c r="ED48" s="18"/>
      <c r="EE48" s="18"/>
      <c r="EF48" s="18"/>
      <c r="EG48" s="45"/>
      <c r="EH48" s="43"/>
      <c r="EI48" s="18"/>
      <c r="EJ48" s="18"/>
      <c r="EK48" s="18"/>
      <c r="EL48" s="18"/>
      <c r="EM48" s="45"/>
      <c r="EO48" s="90">
        <v>48160</v>
      </c>
      <c r="EP48" s="43"/>
      <c r="EQ48" s="18"/>
      <c r="ER48" s="18"/>
      <c r="ES48" s="18"/>
      <c r="ET48" s="18"/>
      <c r="EU48" s="18"/>
      <c r="EV48" s="45"/>
      <c r="EW48" s="43"/>
      <c r="EX48" s="18"/>
      <c r="EY48" s="18"/>
      <c r="EZ48" s="18"/>
      <c r="FA48" s="18"/>
      <c r="FB48" s="45"/>
      <c r="FC48" s="94">
        <v>48524</v>
      </c>
      <c r="FD48" s="43"/>
      <c r="FE48" s="18"/>
      <c r="FF48" s="18"/>
      <c r="FG48" s="18"/>
      <c r="FH48" s="18"/>
      <c r="FI48" s="18"/>
      <c r="FJ48" s="45"/>
      <c r="FK48" s="43"/>
      <c r="FL48" s="18"/>
      <c r="FM48" s="18"/>
      <c r="FN48" s="18"/>
      <c r="FO48" s="18"/>
      <c r="FP48" s="45"/>
    </row>
    <row r="49" spans="1:172" x14ac:dyDescent="0.25">
      <c r="A49" s="7">
        <v>44512</v>
      </c>
      <c r="B49" s="43"/>
      <c r="C49" s="18"/>
      <c r="D49" s="18"/>
      <c r="E49" s="18"/>
      <c r="F49" s="18"/>
      <c r="G49" s="18"/>
      <c r="H49" s="44"/>
      <c r="I49" s="43"/>
      <c r="J49" s="18"/>
      <c r="K49" s="18"/>
      <c r="L49" s="18"/>
      <c r="M49" s="18"/>
      <c r="N49" s="45"/>
      <c r="O49" s="380"/>
      <c r="P49" s="101">
        <v>44877</v>
      </c>
      <c r="Q49" s="43"/>
      <c r="R49" s="18"/>
      <c r="S49" s="18"/>
      <c r="T49" s="18"/>
      <c r="U49" s="18"/>
      <c r="V49" s="18"/>
      <c r="W49" s="45"/>
      <c r="X49" s="43"/>
      <c r="Y49" s="18"/>
      <c r="Z49" s="18"/>
      <c r="AA49" s="18"/>
      <c r="AB49" s="18"/>
      <c r="AC49" s="45"/>
      <c r="AD49" s="90">
        <v>45248</v>
      </c>
      <c r="AE49" s="43"/>
      <c r="AF49" s="18"/>
      <c r="AG49" s="18"/>
      <c r="AH49" s="18"/>
      <c r="AI49" s="18"/>
      <c r="AJ49" s="18"/>
      <c r="AK49" s="45"/>
      <c r="AL49" s="43"/>
      <c r="AM49" s="18"/>
      <c r="AN49" s="18"/>
      <c r="AO49" s="18"/>
      <c r="AP49" s="18"/>
      <c r="AQ49" s="45"/>
      <c r="AR49" s="94">
        <v>45612</v>
      </c>
      <c r="AS49" s="43"/>
      <c r="AT49" s="18"/>
      <c r="AU49" s="18"/>
      <c r="AV49" s="18"/>
      <c r="AW49" s="18"/>
      <c r="AX49" s="18"/>
      <c r="AY49" s="45"/>
      <c r="AZ49" s="43"/>
      <c r="BA49" s="18"/>
      <c r="BB49" s="18"/>
      <c r="BC49" s="18"/>
      <c r="BD49" s="18"/>
      <c r="BE49" s="45"/>
      <c r="BF49" s="94">
        <v>45976</v>
      </c>
      <c r="BG49" s="43"/>
      <c r="BH49" s="18"/>
      <c r="BI49" s="18"/>
      <c r="BJ49" s="18"/>
      <c r="BK49" s="18"/>
      <c r="BL49" s="18"/>
      <c r="BM49" s="45"/>
      <c r="BN49" s="43"/>
      <c r="BO49" s="18"/>
      <c r="BP49" s="18"/>
      <c r="BQ49" s="18"/>
      <c r="BR49" s="18"/>
      <c r="BS49" s="45"/>
      <c r="BT49" s="7">
        <v>46340</v>
      </c>
      <c r="BU49" s="43"/>
      <c r="BV49" s="18"/>
      <c r="BW49" s="18"/>
      <c r="BX49" s="18"/>
      <c r="BY49" s="18"/>
      <c r="BZ49" s="18"/>
      <c r="CA49" s="45"/>
      <c r="CB49" s="43"/>
      <c r="CC49" s="18"/>
      <c r="CD49" s="18"/>
      <c r="CE49" s="18"/>
      <c r="CF49" s="18"/>
      <c r="CG49" s="45"/>
      <c r="CI49" s="94">
        <v>46704</v>
      </c>
      <c r="CJ49" s="43"/>
      <c r="CK49" s="18"/>
      <c r="CL49" s="18"/>
      <c r="CM49" s="18"/>
      <c r="CN49" s="18"/>
      <c r="CO49" s="18"/>
      <c r="CP49" s="45"/>
      <c r="CQ49" s="43"/>
      <c r="CR49" s="18"/>
      <c r="CS49" s="18"/>
      <c r="CT49" s="18"/>
      <c r="CU49" s="18"/>
      <c r="CV49" s="45"/>
      <c r="CW49" s="7">
        <v>47068</v>
      </c>
      <c r="CX49" s="43"/>
      <c r="CY49" s="18"/>
      <c r="CZ49" s="18"/>
      <c r="DA49" s="18"/>
      <c r="DB49" s="18"/>
      <c r="DC49" s="18"/>
      <c r="DD49" s="45"/>
      <c r="DE49" s="43"/>
      <c r="DF49" s="18"/>
      <c r="DG49" s="18"/>
      <c r="DH49" s="18"/>
      <c r="DI49" s="18"/>
      <c r="DJ49" s="45"/>
      <c r="DL49" s="94">
        <v>47439</v>
      </c>
      <c r="DM49" s="43"/>
      <c r="DN49" s="18"/>
      <c r="DO49" s="18"/>
      <c r="DP49" s="18"/>
      <c r="DQ49" s="18"/>
      <c r="DR49" s="18"/>
      <c r="DS49" s="45"/>
      <c r="DT49" s="43"/>
      <c r="DU49" s="18"/>
      <c r="DV49" s="18"/>
      <c r="DW49" s="18"/>
      <c r="DX49" s="18"/>
      <c r="DY49" s="45"/>
      <c r="DZ49" s="90">
        <v>47803</v>
      </c>
      <c r="EA49" s="43"/>
      <c r="EB49" s="18"/>
      <c r="EC49" s="18"/>
      <c r="ED49" s="18"/>
      <c r="EE49" s="18"/>
      <c r="EF49" s="18"/>
      <c r="EG49" s="45"/>
      <c r="EH49" s="43"/>
      <c r="EI49" s="18"/>
      <c r="EJ49" s="18"/>
      <c r="EK49" s="18"/>
      <c r="EL49" s="18"/>
      <c r="EM49" s="45"/>
      <c r="EO49" s="94">
        <v>48167</v>
      </c>
      <c r="EP49" s="43"/>
      <c r="EQ49" s="18"/>
      <c r="ER49" s="18"/>
      <c r="ES49" s="18"/>
      <c r="ET49" s="18"/>
      <c r="EU49" s="18"/>
      <c r="EV49" s="45"/>
      <c r="EW49" s="43"/>
      <c r="EX49" s="18"/>
      <c r="EY49" s="18"/>
      <c r="EZ49" s="18"/>
      <c r="FA49" s="18"/>
      <c r="FB49" s="45"/>
      <c r="FC49" s="90">
        <v>48531</v>
      </c>
      <c r="FD49" s="43"/>
      <c r="FE49" s="18"/>
      <c r="FF49" s="18"/>
      <c r="FG49" s="18"/>
      <c r="FH49" s="18"/>
      <c r="FI49" s="18"/>
      <c r="FJ49" s="45"/>
      <c r="FK49" s="43"/>
      <c r="FL49" s="18"/>
      <c r="FM49" s="18"/>
      <c r="FN49" s="18"/>
      <c r="FO49" s="18"/>
      <c r="FP49" s="45"/>
    </row>
    <row r="50" spans="1:172" x14ac:dyDescent="0.25">
      <c r="A50" s="7">
        <v>44519</v>
      </c>
      <c r="B50" s="43"/>
      <c r="C50" s="18"/>
      <c r="D50" s="18"/>
      <c r="E50" s="18"/>
      <c r="F50" s="18"/>
      <c r="G50" s="18"/>
      <c r="H50" s="44"/>
      <c r="I50" s="43"/>
      <c r="J50" s="18"/>
      <c r="K50" s="18"/>
      <c r="L50" s="18"/>
      <c r="M50" s="18"/>
      <c r="N50" s="45"/>
      <c r="O50" s="380"/>
      <c r="P50" s="101">
        <v>44884</v>
      </c>
      <c r="Q50" s="43"/>
      <c r="R50" s="18"/>
      <c r="S50" s="18"/>
      <c r="T50" s="18"/>
      <c r="U50" s="18"/>
      <c r="V50" s="18"/>
      <c r="W50" s="45"/>
      <c r="X50" s="43"/>
      <c r="Y50" s="18"/>
      <c r="Z50" s="18"/>
      <c r="AA50" s="18"/>
      <c r="AB50" s="18"/>
      <c r="AC50" s="45"/>
      <c r="AD50" s="94">
        <v>45255</v>
      </c>
      <c r="AE50" s="43"/>
      <c r="AF50" s="18"/>
      <c r="AG50" s="18"/>
      <c r="AH50" s="18"/>
      <c r="AI50" s="18"/>
      <c r="AJ50" s="18"/>
      <c r="AK50" s="45"/>
      <c r="AL50" s="43"/>
      <c r="AM50" s="18"/>
      <c r="AN50" s="18"/>
      <c r="AO50" s="18"/>
      <c r="AP50" s="18"/>
      <c r="AQ50" s="45"/>
      <c r="AR50" s="7">
        <v>45619</v>
      </c>
      <c r="AS50" s="43"/>
      <c r="AT50" s="18"/>
      <c r="AU50" s="18"/>
      <c r="AV50" s="18"/>
      <c r="AW50" s="18"/>
      <c r="AX50" s="18"/>
      <c r="AY50" s="45"/>
      <c r="AZ50" s="43"/>
      <c r="BA50" s="18"/>
      <c r="BB50" s="18"/>
      <c r="BC50" s="18"/>
      <c r="BD50" s="18"/>
      <c r="BE50" s="45"/>
      <c r="BF50" s="7">
        <v>45983</v>
      </c>
      <c r="BG50" s="43"/>
      <c r="BH50" s="18"/>
      <c r="BI50" s="18"/>
      <c r="BJ50" s="18"/>
      <c r="BK50" s="18"/>
      <c r="BL50" s="18"/>
      <c r="BM50" s="45"/>
      <c r="BN50" s="43"/>
      <c r="BO50" s="18"/>
      <c r="BP50" s="18"/>
      <c r="BQ50" s="18"/>
      <c r="BR50" s="18"/>
      <c r="BS50" s="45"/>
      <c r="BT50" s="94">
        <v>46347</v>
      </c>
      <c r="BU50" s="43"/>
      <c r="BV50" s="18"/>
      <c r="BW50" s="18"/>
      <c r="BX50" s="18"/>
      <c r="BY50" s="18"/>
      <c r="BZ50" s="18"/>
      <c r="CA50" s="45"/>
      <c r="CB50" s="43"/>
      <c r="CC50" s="18"/>
      <c r="CD50" s="18"/>
      <c r="CE50" s="18"/>
      <c r="CF50" s="18"/>
      <c r="CG50" s="45"/>
      <c r="CI50" s="7">
        <v>46711</v>
      </c>
      <c r="CJ50" s="43"/>
      <c r="CK50" s="18"/>
      <c r="CL50" s="18"/>
      <c r="CM50" s="18"/>
      <c r="CN50" s="18"/>
      <c r="CO50" s="18"/>
      <c r="CP50" s="45"/>
      <c r="CQ50" s="43"/>
      <c r="CR50" s="18"/>
      <c r="CS50" s="18"/>
      <c r="CT50" s="18"/>
      <c r="CU50" s="18"/>
      <c r="CV50" s="45"/>
      <c r="CW50" s="94">
        <v>47075</v>
      </c>
      <c r="CX50" s="43"/>
      <c r="CY50" s="18"/>
      <c r="CZ50" s="18"/>
      <c r="DA50" s="18"/>
      <c r="DB50" s="18"/>
      <c r="DC50" s="18"/>
      <c r="DD50" s="45"/>
      <c r="DE50" s="43"/>
      <c r="DF50" s="18"/>
      <c r="DG50" s="18"/>
      <c r="DH50" s="18"/>
      <c r="DI50" s="18"/>
      <c r="DJ50" s="45"/>
      <c r="DL50" s="90">
        <v>47446</v>
      </c>
      <c r="DM50" s="43"/>
      <c r="DN50" s="18"/>
      <c r="DO50" s="18"/>
      <c r="DP50" s="18"/>
      <c r="DQ50" s="18"/>
      <c r="DR50" s="18"/>
      <c r="DS50" s="45"/>
      <c r="DT50" s="43"/>
      <c r="DU50" s="18"/>
      <c r="DV50" s="18"/>
      <c r="DW50" s="18"/>
      <c r="DX50" s="18"/>
      <c r="DY50" s="45"/>
      <c r="DZ50" s="94">
        <v>47810</v>
      </c>
      <c r="EA50" s="43"/>
      <c r="EB50" s="18"/>
      <c r="EC50" s="18"/>
      <c r="ED50" s="18"/>
      <c r="EE50" s="18"/>
      <c r="EF50" s="18"/>
      <c r="EG50" s="45"/>
      <c r="EH50" s="43"/>
      <c r="EI50" s="18"/>
      <c r="EJ50" s="18"/>
      <c r="EK50" s="18"/>
      <c r="EL50" s="18"/>
      <c r="EM50" s="45"/>
      <c r="EO50" s="90">
        <v>48174</v>
      </c>
      <c r="EP50" s="43"/>
      <c r="EQ50" s="18"/>
      <c r="ER50" s="18"/>
      <c r="ES50" s="18"/>
      <c r="ET50" s="18"/>
      <c r="EU50" s="18"/>
      <c r="EV50" s="45"/>
      <c r="EW50" s="43"/>
      <c r="EX50" s="18"/>
      <c r="EY50" s="18"/>
      <c r="EZ50" s="18"/>
      <c r="FA50" s="18"/>
      <c r="FB50" s="45"/>
      <c r="FC50" s="94">
        <v>48538</v>
      </c>
      <c r="FD50" s="43"/>
      <c r="FE50" s="18"/>
      <c r="FF50" s="18"/>
      <c r="FG50" s="18"/>
      <c r="FH50" s="18"/>
      <c r="FI50" s="18"/>
      <c r="FJ50" s="45"/>
      <c r="FK50" s="43"/>
      <c r="FL50" s="18"/>
      <c r="FM50" s="18"/>
      <c r="FN50" s="18"/>
      <c r="FO50" s="18"/>
      <c r="FP50" s="45"/>
    </row>
    <row r="51" spans="1:172" x14ac:dyDescent="0.25">
      <c r="A51" s="7">
        <v>44526</v>
      </c>
      <c r="B51" s="43"/>
      <c r="C51" s="18"/>
      <c r="D51" s="18"/>
      <c r="E51" s="18"/>
      <c r="F51" s="18"/>
      <c r="G51" s="18"/>
      <c r="H51" s="44"/>
      <c r="I51" s="43"/>
      <c r="J51" s="18"/>
      <c r="K51" s="18"/>
      <c r="L51" s="18"/>
      <c r="M51" s="18"/>
      <c r="N51" s="45"/>
      <c r="O51" s="380"/>
      <c r="P51" s="101">
        <v>44891</v>
      </c>
      <c r="Q51" s="43"/>
      <c r="R51" s="18"/>
      <c r="S51" s="18"/>
      <c r="T51" s="18"/>
      <c r="U51" s="18"/>
      <c r="V51" s="18"/>
      <c r="W51" s="45"/>
      <c r="X51" s="43"/>
      <c r="Y51" s="18"/>
      <c r="Z51" s="18"/>
      <c r="AA51" s="18"/>
      <c r="AB51" s="18"/>
      <c r="AC51" s="45"/>
      <c r="AD51" s="7">
        <v>45262</v>
      </c>
      <c r="AE51" s="43"/>
      <c r="AF51" s="18"/>
      <c r="AG51" s="18"/>
      <c r="AH51" s="18"/>
      <c r="AI51" s="18"/>
      <c r="AJ51" s="18"/>
      <c r="AK51" s="45"/>
      <c r="AL51" s="43"/>
      <c r="AM51" s="18"/>
      <c r="AN51" s="18"/>
      <c r="AO51" s="18"/>
      <c r="AP51" s="18"/>
      <c r="AQ51" s="45"/>
      <c r="AR51" s="90">
        <v>45626</v>
      </c>
      <c r="AS51" s="43"/>
      <c r="AT51" s="18"/>
      <c r="AU51" s="18"/>
      <c r="AV51" s="18"/>
      <c r="AW51" s="18"/>
      <c r="AX51" s="18"/>
      <c r="AY51" s="45"/>
      <c r="AZ51" s="43"/>
      <c r="BA51" s="18"/>
      <c r="BB51" s="18"/>
      <c r="BC51" s="18"/>
      <c r="BD51" s="18"/>
      <c r="BE51" s="45"/>
      <c r="BF51" s="90">
        <v>45990</v>
      </c>
      <c r="BG51" s="43"/>
      <c r="BH51" s="18"/>
      <c r="BI51" s="18"/>
      <c r="BJ51" s="18"/>
      <c r="BK51" s="18"/>
      <c r="BL51" s="18"/>
      <c r="BM51" s="45"/>
      <c r="BN51" s="43"/>
      <c r="BO51" s="18"/>
      <c r="BP51" s="18"/>
      <c r="BQ51" s="18"/>
      <c r="BR51" s="18"/>
      <c r="BS51" s="45"/>
      <c r="BT51" s="7">
        <v>46354</v>
      </c>
      <c r="BU51" s="43"/>
      <c r="BV51" s="18"/>
      <c r="BW51" s="18"/>
      <c r="BX51" s="18"/>
      <c r="BY51" s="18"/>
      <c r="BZ51" s="18"/>
      <c r="CA51" s="45"/>
      <c r="CB51" s="43"/>
      <c r="CC51" s="18"/>
      <c r="CD51" s="18"/>
      <c r="CE51" s="18"/>
      <c r="CF51" s="18"/>
      <c r="CG51" s="45"/>
      <c r="CI51" s="7">
        <v>46718</v>
      </c>
      <c r="CJ51" s="43"/>
      <c r="CK51" s="18"/>
      <c r="CL51" s="18"/>
      <c r="CM51" s="18"/>
      <c r="CN51" s="18"/>
      <c r="CO51" s="18"/>
      <c r="CP51" s="45"/>
      <c r="CQ51" s="43"/>
      <c r="CR51" s="18"/>
      <c r="CS51" s="18"/>
      <c r="CT51" s="18"/>
      <c r="CU51" s="18"/>
      <c r="CV51" s="45"/>
      <c r="CW51" s="7">
        <v>47082</v>
      </c>
      <c r="CX51" s="43"/>
      <c r="CY51" s="18"/>
      <c r="CZ51" s="18"/>
      <c r="DA51" s="18"/>
      <c r="DB51" s="18"/>
      <c r="DC51" s="18"/>
      <c r="DD51" s="45"/>
      <c r="DE51" s="43"/>
      <c r="DF51" s="18"/>
      <c r="DG51" s="18"/>
      <c r="DH51" s="18"/>
      <c r="DI51" s="18"/>
      <c r="DJ51" s="45"/>
      <c r="DL51" s="94">
        <v>47453</v>
      </c>
      <c r="DM51" s="43"/>
      <c r="DN51" s="18"/>
      <c r="DO51" s="18"/>
      <c r="DP51" s="18"/>
      <c r="DQ51" s="18"/>
      <c r="DR51" s="18"/>
      <c r="DS51" s="45"/>
      <c r="DT51" s="43"/>
      <c r="DU51" s="18"/>
      <c r="DV51" s="18"/>
      <c r="DW51" s="18"/>
      <c r="DX51" s="18"/>
      <c r="DY51" s="45"/>
      <c r="DZ51" s="90">
        <v>47817</v>
      </c>
      <c r="EA51" s="43"/>
      <c r="EB51" s="18"/>
      <c r="EC51" s="18"/>
      <c r="ED51" s="18"/>
      <c r="EE51" s="18"/>
      <c r="EF51" s="18"/>
      <c r="EG51" s="45"/>
      <c r="EH51" s="43"/>
      <c r="EI51" s="18"/>
      <c r="EJ51" s="18"/>
      <c r="EK51" s="18"/>
      <c r="EL51" s="18"/>
      <c r="EM51" s="45"/>
      <c r="EO51" s="90">
        <v>48181</v>
      </c>
      <c r="EP51" s="43"/>
      <c r="EQ51" s="18"/>
      <c r="ER51" s="18"/>
      <c r="ES51" s="18"/>
      <c r="ET51" s="18"/>
      <c r="EU51" s="18"/>
      <c r="EV51" s="45"/>
      <c r="EW51" s="43"/>
      <c r="EX51" s="18"/>
      <c r="EY51" s="18"/>
      <c r="EZ51" s="18"/>
      <c r="FA51" s="18"/>
      <c r="FB51" s="45"/>
      <c r="FC51" s="90">
        <v>48545</v>
      </c>
      <c r="FD51" s="43"/>
      <c r="FE51" s="18"/>
      <c r="FF51" s="18"/>
      <c r="FG51" s="18"/>
      <c r="FH51" s="18"/>
      <c r="FI51" s="18"/>
      <c r="FJ51" s="45"/>
      <c r="FK51" s="43"/>
      <c r="FL51" s="18"/>
      <c r="FM51" s="18"/>
      <c r="FN51" s="18"/>
      <c r="FO51" s="18"/>
      <c r="FP51" s="45"/>
    </row>
    <row r="52" spans="1:172" x14ac:dyDescent="0.25">
      <c r="A52" s="7">
        <v>44533</v>
      </c>
      <c r="B52" s="43"/>
      <c r="C52" s="18"/>
      <c r="D52" s="18"/>
      <c r="E52" s="18"/>
      <c r="F52" s="18"/>
      <c r="G52" s="18"/>
      <c r="H52" s="44"/>
      <c r="I52" s="43"/>
      <c r="J52" s="18"/>
      <c r="K52" s="18"/>
      <c r="L52" s="18"/>
      <c r="M52" s="18"/>
      <c r="N52" s="45"/>
      <c r="O52" s="380"/>
      <c r="P52" s="101">
        <v>44898</v>
      </c>
      <c r="Q52" s="43"/>
      <c r="R52" s="18"/>
      <c r="S52" s="18"/>
      <c r="T52" s="18"/>
      <c r="U52" s="18"/>
      <c r="V52" s="18"/>
      <c r="W52" s="45"/>
      <c r="X52" s="43"/>
      <c r="Y52" s="18"/>
      <c r="Z52" s="18"/>
      <c r="AA52" s="18"/>
      <c r="AB52" s="18"/>
      <c r="AC52" s="45"/>
      <c r="AD52" s="7">
        <v>45269</v>
      </c>
      <c r="AE52" s="43"/>
      <c r="AF52" s="18"/>
      <c r="AG52" s="18"/>
      <c r="AH52" s="18"/>
      <c r="AI52" s="18"/>
      <c r="AJ52" s="18"/>
      <c r="AK52" s="45"/>
      <c r="AL52" s="43"/>
      <c r="AM52" s="18"/>
      <c r="AN52" s="18"/>
      <c r="AO52" s="18"/>
      <c r="AP52" s="18"/>
      <c r="AQ52" s="45"/>
      <c r="AR52" s="90">
        <v>45633</v>
      </c>
      <c r="AS52" s="43"/>
      <c r="AT52" s="18"/>
      <c r="AU52" s="18"/>
      <c r="AV52" s="18"/>
      <c r="AW52" s="18"/>
      <c r="AX52" s="18"/>
      <c r="AY52" s="45"/>
      <c r="AZ52" s="43"/>
      <c r="BA52" s="18"/>
      <c r="BB52" s="18"/>
      <c r="BC52" s="18"/>
      <c r="BD52" s="18"/>
      <c r="BE52" s="45"/>
      <c r="BF52" s="94">
        <v>45997</v>
      </c>
      <c r="BG52" s="43"/>
      <c r="BH52" s="18"/>
      <c r="BI52" s="18"/>
      <c r="BJ52" s="18"/>
      <c r="BK52" s="18"/>
      <c r="BL52" s="18"/>
      <c r="BM52" s="45"/>
      <c r="BN52" s="43"/>
      <c r="BO52" s="18"/>
      <c r="BP52" s="18"/>
      <c r="BQ52" s="18"/>
      <c r="BR52" s="18"/>
      <c r="BS52" s="45"/>
      <c r="BT52" s="7">
        <v>46361</v>
      </c>
      <c r="BU52" s="43"/>
      <c r="BV52" s="18"/>
      <c r="BW52" s="18"/>
      <c r="BX52" s="18"/>
      <c r="BY52" s="18"/>
      <c r="BZ52" s="18"/>
      <c r="CA52" s="45"/>
      <c r="CB52" s="43"/>
      <c r="CC52" s="18"/>
      <c r="CD52" s="18"/>
      <c r="CE52" s="18"/>
      <c r="CF52" s="18"/>
      <c r="CG52" s="45"/>
      <c r="CI52" s="94">
        <v>46725</v>
      </c>
      <c r="CJ52" s="43"/>
      <c r="CK52" s="18"/>
      <c r="CL52" s="18"/>
      <c r="CM52" s="18"/>
      <c r="CN52" s="18"/>
      <c r="CO52" s="18"/>
      <c r="CP52" s="45"/>
      <c r="CQ52" s="43"/>
      <c r="CR52" s="18"/>
      <c r="CS52" s="18"/>
      <c r="CT52" s="18"/>
      <c r="CU52" s="18"/>
      <c r="CV52" s="45"/>
      <c r="CW52" s="7">
        <v>47089</v>
      </c>
      <c r="CX52" s="43"/>
      <c r="CY52" s="18"/>
      <c r="CZ52" s="18"/>
      <c r="DA52" s="18"/>
      <c r="DB52" s="18"/>
      <c r="DC52" s="18"/>
      <c r="DD52" s="45"/>
      <c r="DE52" s="43"/>
      <c r="DF52" s="18"/>
      <c r="DG52" s="18"/>
      <c r="DH52" s="18"/>
      <c r="DI52" s="18"/>
      <c r="DJ52" s="45"/>
      <c r="DL52" s="94">
        <v>47460</v>
      </c>
      <c r="DM52" s="43"/>
      <c r="DN52" s="18"/>
      <c r="DO52" s="18"/>
      <c r="DP52" s="18"/>
      <c r="DQ52" s="18"/>
      <c r="DR52" s="18"/>
      <c r="DS52" s="45"/>
      <c r="DT52" s="43"/>
      <c r="DU52" s="18"/>
      <c r="DV52" s="18"/>
      <c r="DW52" s="18"/>
      <c r="DX52" s="18"/>
      <c r="DY52" s="45"/>
      <c r="DZ52" s="90">
        <v>47824</v>
      </c>
      <c r="EA52" s="43"/>
      <c r="EB52" s="18"/>
      <c r="EC52" s="18"/>
      <c r="ED52" s="18"/>
      <c r="EE52" s="18"/>
      <c r="EF52" s="18"/>
      <c r="EG52" s="45"/>
      <c r="EH52" s="43"/>
      <c r="EI52" s="18"/>
      <c r="EJ52" s="18"/>
      <c r="EK52" s="18"/>
      <c r="EL52" s="18"/>
      <c r="EM52" s="45"/>
      <c r="EO52" s="94">
        <v>48188</v>
      </c>
      <c r="EP52" s="43"/>
      <c r="EQ52" s="18"/>
      <c r="ER52" s="18"/>
      <c r="ES52" s="18"/>
      <c r="ET52" s="18"/>
      <c r="EU52" s="18"/>
      <c r="EV52" s="45"/>
      <c r="EW52" s="43"/>
      <c r="EX52" s="18"/>
      <c r="EY52" s="18"/>
      <c r="EZ52" s="18"/>
      <c r="FA52" s="18"/>
      <c r="FB52" s="45"/>
      <c r="FC52" s="90">
        <v>48552</v>
      </c>
      <c r="FD52" s="43"/>
      <c r="FE52" s="18"/>
      <c r="FF52" s="18"/>
      <c r="FG52" s="18"/>
      <c r="FH52" s="18"/>
      <c r="FI52" s="18"/>
      <c r="FJ52" s="45"/>
      <c r="FK52" s="43"/>
      <c r="FL52" s="18"/>
      <c r="FM52" s="18"/>
      <c r="FN52" s="18"/>
      <c r="FO52" s="18"/>
      <c r="FP52" s="45"/>
    </row>
    <row r="53" spans="1:172" x14ac:dyDescent="0.25">
      <c r="A53" s="7">
        <v>44540</v>
      </c>
      <c r="B53" s="43"/>
      <c r="C53" s="18"/>
      <c r="D53" s="18"/>
      <c r="E53" s="18"/>
      <c r="F53" s="18"/>
      <c r="G53" s="18"/>
      <c r="H53" s="44"/>
      <c r="I53" s="43"/>
      <c r="J53" s="18"/>
      <c r="K53" s="18"/>
      <c r="L53" s="18"/>
      <c r="M53" s="18"/>
      <c r="N53" s="45"/>
      <c r="O53" s="380"/>
      <c r="P53" s="101">
        <v>44905</v>
      </c>
      <c r="Q53" s="43"/>
      <c r="R53" s="18"/>
      <c r="S53" s="18"/>
      <c r="T53" s="18"/>
      <c r="U53" s="18"/>
      <c r="V53" s="18"/>
      <c r="W53" s="45"/>
      <c r="X53" s="43"/>
      <c r="Y53" s="18"/>
      <c r="Z53" s="18"/>
      <c r="AA53" s="18"/>
      <c r="AB53" s="18"/>
      <c r="AC53" s="45"/>
      <c r="AD53" s="90">
        <v>45276</v>
      </c>
      <c r="AE53" s="43"/>
      <c r="AF53" s="18"/>
      <c r="AG53" s="18"/>
      <c r="AH53" s="18"/>
      <c r="AI53" s="18"/>
      <c r="AJ53" s="18"/>
      <c r="AK53" s="45"/>
      <c r="AL53" s="43"/>
      <c r="AM53" s="18"/>
      <c r="AN53" s="18"/>
      <c r="AO53" s="18"/>
      <c r="AP53" s="18"/>
      <c r="AQ53" s="45"/>
      <c r="AR53" s="94">
        <v>45640</v>
      </c>
      <c r="AS53" s="43"/>
      <c r="AT53" s="18"/>
      <c r="AU53" s="18"/>
      <c r="AV53" s="18"/>
      <c r="AW53" s="18"/>
      <c r="AX53" s="18"/>
      <c r="AY53" s="45"/>
      <c r="AZ53" s="43"/>
      <c r="BA53" s="18"/>
      <c r="BB53" s="18"/>
      <c r="BC53" s="18"/>
      <c r="BD53" s="18"/>
      <c r="BE53" s="45"/>
      <c r="BF53" s="7">
        <v>46004</v>
      </c>
      <c r="BG53" s="43"/>
      <c r="BH53" s="18"/>
      <c r="BI53" s="18"/>
      <c r="BJ53" s="18"/>
      <c r="BK53" s="18"/>
      <c r="BL53" s="18"/>
      <c r="BM53" s="45"/>
      <c r="BN53" s="43"/>
      <c r="BO53" s="18"/>
      <c r="BP53" s="18"/>
      <c r="BQ53" s="18"/>
      <c r="BR53" s="18"/>
      <c r="BS53" s="45"/>
      <c r="BT53" s="94">
        <v>46368</v>
      </c>
      <c r="BU53" s="43"/>
      <c r="BV53" s="18"/>
      <c r="BW53" s="18"/>
      <c r="BX53" s="18"/>
      <c r="BY53" s="18"/>
      <c r="BZ53" s="18"/>
      <c r="CA53" s="45"/>
      <c r="CB53" s="43"/>
      <c r="CC53" s="18"/>
      <c r="CD53" s="18"/>
      <c r="CE53" s="18"/>
      <c r="CF53" s="18"/>
      <c r="CG53" s="45"/>
      <c r="CI53" s="7">
        <v>46732</v>
      </c>
      <c r="CJ53" s="43"/>
      <c r="CK53" s="18"/>
      <c r="CL53" s="18"/>
      <c r="CM53" s="18"/>
      <c r="CN53" s="18"/>
      <c r="CO53" s="18"/>
      <c r="CP53" s="45"/>
      <c r="CQ53" s="43"/>
      <c r="CR53" s="18"/>
      <c r="CS53" s="18"/>
      <c r="CT53" s="18"/>
      <c r="CU53" s="18"/>
      <c r="CV53" s="45"/>
      <c r="CW53" s="7">
        <v>47096</v>
      </c>
      <c r="CX53" s="43"/>
      <c r="CY53" s="18"/>
      <c r="CZ53" s="18"/>
      <c r="DA53" s="18"/>
      <c r="DB53" s="18"/>
      <c r="DC53" s="18"/>
      <c r="DD53" s="45"/>
      <c r="DE53" s="43"/>
      <c r="DF53" s="18"/>
      <c r="DG53" s="18"/>
      <c r="DH53" s="18"/>
      <c r="DI53" s="18"/>
      <c r="DJ53" s="45"/>
      <c r="DL53" s="90">
        <v>47467</v>
      </c>
      <c r="DM53" s="43"/>
      <c r="DN53" s="18"/>
      <c r="DO53" s="18"/>
      <c r="DP53" s="18"/>
      <c r="DQ53" s="18"/>
      <c r="DR53" s="18"/>
      <c r="DS53" s="45"/>
      <c r="DT53" s="43"/>
      <c r="DU53" s="18"/>
      <c r="DV53" s="18"/>
      <c r="DW53" s="18"/>
      <c r="DX53" s="18"/>
      <c r="DY53" s="45"/>
      <c r="DZ53" s="94">
        <v>47831</v>
      </c>
      <c r="EA53" s="43"/>
      <c r="EB53" s="18"/>
      <c r="EC53" s="18"/>
      <c r="ED53" s="18"/>
      <c r="EE53" s="18"/>
      <c r="EF53" s="18"/>
      <c r="EG53" s="45"/>
      <c r="EH53" s="43"/>
      <c r="EI53" s="18"/>
      <c r="EJ53" s="18"/>
      <c r="EK53" s="18"/>
      <c r="EL53" s="18"/>
      <c r="EM53" s="45"/>
      <c r="EO53" s="90">
        <v>48195</v>
      </c>
      <c r="EP53" s="43"/>
      <c r="EQ53" s="18"/>
      <c r="ER53" s="18"/>
      <c r="ES53" s="18"/>
      <c r="ET53" s="18"/>
      <c r="EU53" s="18"/>
      <c r="EV53" s="45"/>
      <c r="EW53" s="43"/>
      <c r="EX53" s="18"/>
      <c r="EY53" s="18"/>
      <c r="EZ53" s="18"/>
      <c r="FA53" s="18"/>
      <c r="FB53" s="45"/>
      <c r="FC53" s="94">
        <v>48559</v>
      </c>
      <c r="FD53" s="43"/>
      <c r="FE53" s="18"/>
      <c r="FF53" s="18"/>
      <c r="FG53" s="18"/>
      <c r="FH53" s="18"/>
      <c r="FI53" s="18"/>
      <c r="FJ53" s="45"/>
      <c r="FK53" s="43"/>
      <c r="FL53" s="18"/>
      <c r="FM53" s="18"/>
      <c r="FN53" s="18"/>
      <c r="FO53" s="18"/>
      <c r="FP53" s="45"/>
    </row>
    <row r="54" spans="1:172" x14ac:dyDescent="0.25">
      <c r="A54" s="7">
        <v>44547</v>
      </c>
      <c r="B54" s="43"/>
      <c r="C54" s="18"/>
      <c r="D54" s="18"/>
      <c r="E54" s="18"/>
      <c r="F54" s="18"/>
      <c r="G54" s="18"/>
      <c r="H54" s="44"/>
      <c r="I54" s="43"/>
      <c r="J54" s="18"/>
      <c r="K54" s="18"/>
      <c r="L54" s="18"/>
      <c r="M54" s="18"/>
      <c r="N54" s="45"/>
      <c r="O54" s="380"/>
      <c r="P54" s="101">
        <v>44912</v>
      </c>
      <c r="Q54" s="43"/>
      <c r="R54" s="18"/>
      <c r="S54" s="18"/>
      <c r="T54" s="18"/>
      <c r="U54" s="18"/>
      <c r="V54" s="18"/>
      <c r="W54" s="45"/>
      <c r="X54" s="43"/>
      <c r="Y54" s="18"/>
      <c r="Z54" s="18"/>
      <c r="AA54" s="18"/>
      <c r="AB54" s="18"/>
      <c r="AC54" s="45"/>
      <c r="AD54" s="94">
        <v>45283</v>
      </c>
      <c r="AE54" s="43"/>
      <c r="AF54" s="18"/>
      <c r="AG54" s="18"/>
      <c r="AH54" s="18"/>
      <c r="AI54" s="18"/>
      <c r="AJ54" s="18"/>
      <c r="AK54" s="45"/>
      <c r="AL54" s="43"/>
      <c r="AM54" s="18"/>
      <c r="AN54" s="18"/>
      <c r="AO54" s="18"/>
      <c r="AP54" s="18"/>
      <c r="AQ54" s="45"/>
      <c r="AR54" s="7">
        <v>45647</v>
      </c>
      <c r="AS54" s="43"/>
      <c r="AT54" s="18"/>
      <c r="AU54" s="18"/>
      <c r="AV54" s="18"/>
      <c r="AW54" s="18"/>
      <c r="AX54" s="18"/>
      <c r="AY54" s="45"/>
      <c r="AZ54" s="43"/>
      <c r="BA54" s="18"/>
      <c r="BB54" s="18"/>
      <c r="BC54" s="18"/>
      <c r="BD54" s="18"/>
      <c r="BE54" s="45"/>
      <c r="BF54" s="94">
        <v>46011</v>
      </c>
      <c r="BG54" s="43"/>
      <c r="BH54" s="18"/>
      <c r="BI54" s="18"/>
      <c r="BJ54" s="18"/>
      <c r="BK54" s="18"/>
      <c r="BL54" s="18"/>
      <c r="BM54" s="45"/>
      <c r="BN54" s="43"/>
      <c r="BO54" s="18"/>
      <c r="BP54" s="18"/>
      <c r="BQ54" s="18"/>
      <c r="BR54" s="18"/>
      <c r="BS54" s="45"/>
      <c r="BT54" s="7">
        <v>46375</v>
      </c>
      <c r="BU54" s="43"/>
      <c r="BV54" s="18"/>
      <c r="BW54" s="18"/>
      <c r="BX54" s="18"/>
      <c r="BY54" s="18"/>
      <c r="BZ54" s="18"/>
      <c r="CA54" s="45"/>
      <c r="CB54" s="43"/>
      <c r="CC54" s="18"/>
      <c r="CD54" s="18"/>
      <c r="CE54" s="18"/>
      <c r="CF54" s="18"/>
      <c r="CG54" s="45"/>
      <c r="CI54" s="94">
        <v>46739</v>
      </c>
      <c r="CJ54" s="43"/>
      <c r="CK54" s="18"/>
      <c r="CL54" s="18"/>
      <c r="CM54" s="18"/>
      <c r="CN54" s="18"/>
      <c r="CO54" s="18"/>
      <c r="CP54" s="45"/>
      <c r="CQ54" s="43"/>
      <c r="CR54" s="18"/>
      <c r="CS54" s="18"/>
      <c r="CT54" s="18"/>
      <c r="CU54" s="18"/>
      <c r="CV54" s="45"/>
      <c r="CW54" s="94">
        <v>47103</v>
      </c>
      <c r="CX54" s="43"/>
      <c r="CY54" s="18"/>
      <c r="CZ54" s="18"/>
      <c r="DA54" s="18"/>
      <c r="DB54" s="18"/>
      <c r="DC54" s="18"/>
      <c r="DD54" s="45"/>
      <c r="DE54" s="43"/>
      <c r="DF54" s="18"/>
      <c r="DG54" s="18"/>
      <c r="DH54" s="18"/>
      <c r="DI54" s="18"/>
      <c r="DJ54" s="45"/>
      <c r="DL54" s="94">
        <v>47474</v>
      </c>
      <c r="DM54" s="43"/>
      <c r="DN54" s="18"/>
      <c r="DO54" s="18"/>
      <c r="DP54" s="18"/>
      <c r="DQ54" s="18"/>
      <c r="DR54" s="18"/>
      <c r="DS54" s="45"/>
      <c r="DT54" s="43"/>
      <c r="DU54" s="18"/>
      <c r="DV54" s="18"/>
      <c r="DW54" s="18"/>
      <c r="DX54" s="18"/>
      <c r="DY54" s="45"/>
      <c r="DZ54" s="90">
        <v>47838</v>
      </c>
      <c r="EA54" s="43"/>
      <c r="EB54" s="18"/>
      <c r="EC54" s="18"/>
      <c r="ED54" s="18"/>
      <c r="EE54" s="18"/>
      <c r="EF54" s="18"/>
      <c r="EG54" s="45"/>
      <c r="EH54" s="43"/>
      <c r="EI54" s="18"/>
      <c r="EJ54" s="18"/>
      <c r="EK54" s="18"/>
      <c r="EL54" s="18"/>
      <c r="EM54" s="45"/>
      <c r="EO54" s="94">
        <v>48202</v>
      </c>
      <c r="EP54" s="43"/>
      <c r="EQ54" s="18"/>
      <c r="ER54" s="18"/>
      <c r="ES54" s="18"/>
      <c r="ET54" s="18"/>
      <c r="EU54" s="18"/>
      <c r="EV54" s="45"/>
      <c r="EW54" s="43"/>
      <c r="EX54" s="18"/>
      <c r="EY54" s="18"/>
      <c r="EZ54" s="18"/>
      <c r="FA54" s="18"/>
      <c r="FB54" s="45"/>
      <c r="FC54" s="90">
        <v>48566</v>
      </c>
      <c r="FD54" s="43"/>
      <c r="FE54" s="18"/>
      <c r="FF54" s="18"/>
      <c r="FG54" s="18"/>
      <c r="FH54" s="18"/>
      <c r="FI54" s="18"/>
      <c r="FJ54" s="45"/>
      <c r="FK54" s="43"/>
      <c r="FL54" s="18"/>
      <c r="FM54" s="18"/>
      <c r="FN54" s="18"/>
      <c r="FO54" s="18"/>
      <c r="FP54" s="45"/>
    </row>
    <row r="55" spans="1:172" ht="15.75" thickBot="1" x14ac:dyDescent="0.3">
      <c r="A55" s="7">
        <v>44554</v>
      </c>
      <c r="B55" s="43"/>
      <c r="C55" s="18"/>
      <c r="D55" s="18"/>
      <c r="E55" s="18"/>
      <c r="F55" s="18"/>
      <c r="G55" s="18"/>
      <c r="H55" s="44"/>
      <c r="I55" s="43"/>
      <c r="J55" s="18"/>
      <c r="K55" s="18"/>
      <c r="L55" s="18"/>
      <c r="M55" s="18"/>
      <c r="N55" s="45"/>
      <c r="O55" s="381"/>
      <c r="P55" s="102">
        <v>44919</v>
      </c>
      <c r="Q55" s="91"/>
      <c r="R55" s="92"/>
      <c r="S55" s="92"/>
      <c r="T55" s="92"/>
      <c r="U55" s="92"/>
      <c r="V55" s="92"/>
      <c r="W55" s="93"/>
      <c r="X55" s="91"/>
      <c r="Y55" s="92"/>
      <c r="Z55" s="92"/>
      <c r="AA55" s="92"/>
      <c r="AB55" s="92"/>
      <c r="AC55" s="93"/>
      <c r="AD55" s="7">
        <v>45290</v>
      </c>
      <c r="AE55" s="91"/>
      <c r="AF55" s="92"/>
      <c r="AG55" s="92"/>
      <c r="AH55" s="92"/>
      <c r="AI55" s="92"/>
      <c r="AJ55" s="92"/>
      <c r="AK55" s="93"/>
      <c r="AL55" s="91"/>
      <c r="AM55" s="92"/>
      <c r="AN55" s="92"/>
      <c r="AO55" s="92"/>
      <c r="AP55" s="92"/>
      <c r="AQ55" s="93"/>
      <c r="AR55" s="90">
        <v>45654</v>
      </c>
      <c r="AS55" s="91"/>
      <c r="AT55" s="92"/>
      <c r="AU55" s="92"/>
      <c r="AV55" s="92"/>
      <c r="AW55" s="92"/>
      <c r="AX55" s="92"/>
      <c r="AY55" s="93"/>
      <c r="AZ55" s="91"/>
      <c r="BA55" s="92"/>
      <c r="BB55" s="92"/>
      <c r="BC55" s="92"/>
      <c r="BD55" s="92"/>
      <c r="BE55" s="93"/>
      <c r="BF55" s="7">
        <v>46018</v>
      </c>
      <c r="BG55" s="91"/>
      <c r="BH55" s="92"/>
      <c r="BI55" s="92"/>
      <c r="BJ55" s="92"/>
      <c r="BK55" s="92"/>
      <c r="BL55" s="92"/>
      <c r="BM55" s="93"/>
      <c r="BN55" s="91"/>
      <c r="BO55" s="92"/>
      <c r="BP55" s="92"/>
      <c r="BQ55" s="92"/>
      <c r="BR55" s="92"/>
      <c r="BS55" s="93"/>
      <c r="BT55" s="7">
        <v>46382</v>
      </c>
      <c r="BU55" s="91"/>
      <c r="BV55" s="92"/>
      <c r="BW55" s="92"/>
      <c r="BX55" s="92"/>
      <c r="BY55" s="92"/>
      <c r="BZ55" s="92"/>
      <c r="CA55" s="93"/>
      <c r="CB55" s="91"/>
      <c r="CC55" s="92"/>
      <c r="CD55" s="92"/>
      <c r="CE55" s="92"/>
      <c r="CF55" s="92"/>
      <c r="CG55" s="93"/>
      <c r="CI55" s="7">
        <v>46746</v>
      </c>
      <c r="CJ55" s="91"/>
      <c r="CK55" s="92"/>
      <c r="CL55" s="92"/>
      <c r="CM55" s="92"/>
      <c r="CN55" s="92"/>
      <c r="CO55" s="92"/>
      <c r="CP55" s="93"/>
      <c r="CQ55" s="91"/>
      <c r="CR55" s="92"/>
      <c r="CS55" s="92"/>
      <c r="CT55" s="92"/>
      <c r="CU55" s="92"/>
      <c r="CV55" s="93"/>
      <c r="CW55" s="90">
        <v>47110</v>
      </c>
      <c r="CX55" s="91"/>
      <c r="CY55" s="92"/>
      <c r="CZ55" s="92"/>
      <c r="DA55" s="92"/>
      <c r="DB55" s="92"/>
      <c r="DC55" s="92"/>
      <c r="DD55" s="93"/>
      <c r="DE55" s="91"/>
      <c r="DF55" s="92"/>
      <c r="DG55" s="92"/>
      <c r="DH55" s="92"/>
      <c r="DI55" s="92"/>
      <c r="DJ55" s="93"/>
      <c r="DL55" s="90">
        <v>47481</v>
      </c>
      <c r="DM55" s="91"/>
      <c r="DN55" s="92"/>
      <c r="DO55" s="92"/>
      <c r="DP55" s="92"/>
      <c r="DQ55" s="92"/>
      <c r="DR55" s="92"/>
      <c r="DS55" s="93"/>
      <c r="DT55" s="91"/>
      <c r="DU55" s="92"/>
      <c r="DV55" s="92"/>
      <c r="DW55" s="92"/>
      <c r="DX55" s="92"/>
      <c r="DY55" s="93"/>
      <c r="DZ55" s="90">
        <v>47845</v>
      </c>
      <c r="EA55" s="91"/>
      <c r="EB55" s="92"/>
      <c r="EC55" s="92"/>
      <c r="ED55" s="92"/>
      <c r="EE55" s="92"/>
      <c r="EF55" s="92"/>
      <c r="EG55" s="93"/>
      <c r="EH55" s="91"/>
      <c r="EI55" s="92"/>
      <c r="EJ55" s="92"/>
      <c r="EK55" s="92"/>
      <c r="EL55" s="92"/>
      <c r="EM55" s="93"/>
      <c r="EO55" s="90">
        <v>48209</v>
      </c>
      <c r="EP55" s="91"/>
      <c r="EQ55" s="92"/>
      <c r="ER55" s="92"/>
      <c r="ES55" s="92"/>
      <c r="ET55" s="92"/>
      <c r="EU55" s="92"/>
      <c r="EV55" s="93"/>
      <c r="EW55" s="91"/>
      <c r="EX55" s="92"/>
      <c r="EY55" s="92"/>
      <c r="EZ55" s="92"/>
      <c r="FA55" s="92"/>
      <c r="FB55" s="93"/>
      <c r="FC55" s="94">
        <v>48573</v>
      </c>
      <c r="FD55" s="91"/>
      <c r="FE55" s="92"/>
      <c r="FF55" s="92"/>
      <c r="FG55" s="92"/>
      <c r="FH55" s="92"/>
      <c r="FI55" s="92"/>
      <c r="FJ55" s="93"/>
      <c r="FK55" s="91"/>
      <c r="FL55" s="92"/>
      <c r="FM55" s="92"/>
      <c r="FN55" s="92"/>
      <c r="FO55" s="92"/>
      <c r="FP55" s="93"/>
    </row>
    <row r="56" spans="1:172" ht="15.75" thickBot="1" x14ac:dyDescent="0.3">
      <c r="A56" s="7">
        <v>44561</v>
      </c>
      <c r="B56" s="55"/>
      <c r="C56" s="56"/>
      <c r="D56" s="56"/>
      <c r="E56" s="56"/>
      <c r="F56" s="56"/>
      <c r="G56" s="56"/>
      <c r="H56" s="61"/>
      <c r="I56" s="55"/>
      <c r="J56" s="56"/>
      <c r="K56" s="56"/>
      <c r="L56" s="56"/>
      <c r="M56" s="56"/>
      <c r="N56" s="49"/>
      <c r="P56" s="103">
        <v>44926</v>
      </c>
      <c r="Q56" s="104"/>
      <c r="R56" s="104"/>
      <c r="S56" s="104"/>
      <c r="T56" s="104"/>
      <c r="U56" s="104"/>
      <c r="V56" s="104"/>
      <c r="W56" s="104"/>
      <c r="X56" s="104"/>
      <c r="Y56" s="104"/>
      <c r="Z56" s="104"/>
      <c r="AA56" s="104"/>
      <c r="AB56" s="104"/>
      <c r="AC56" s="104"/>
      <c r="AE56" s="104"/>
      <c r="AF56" s="104"/>
      <c r="AG56" s="104"/>
      <c r="AH56" s="104"/>
      <c r="AI56" s="104"/>
      <c r="AJ56" s="104"/>
      <c r="AK56" s="104"/>
      <c r="AL56" s="104"/>
      <c r="AM56" s="104"/>
      <c r="AN56" s="104"/>
      <c r="AO56" s="104"/>
      <c r="AP56" s="104"/>
      <c r="AQ56" s="104"/>
      <c r="AS56" s="104"/>
      <c r="AT56" s="104"/>
      <c r="AU56" s="104"/>
      <c r="AV56" s="104"/>
      <c r="AW56" s="104"/>
      <c r="AX56" s="104"/>
      <c r="AY56" s="104"/>
      <c r="AZ56" s="104"/>
      <c r="BA56" s="104"/>
      <c r="BB56" s="104"/>
      <c r="BC56" s="104"/>
      <c r="BD56" s="104"/>
      <c r="BE56" s="104"/>
      <c r="BG56" s="104"/>
      <c r="BH56" s="104"/>
      <c r="BI56" s="104"/>
      <c r="BJ56" s="104"/>
      <c r="BK56" s="104"/>
      <c r="BL56" s="104"/>
      <c r="BM56" s="104"/>
      <c r="BN56" s="104"/>
      <c r="BO56" s="104"/>
      <c r="BP56" s="104"/>
      <c r="BQ56" s="104"/>
      <c r="BR56" s="104"/>
      <c r="BS56" s="104"/>
      <c r="BT56" s="122"/>
      <c r="BU56" s="104"/>
      <c r="BV56" s="104"/>
      <c r="BW56" s="104"/>
      <c r="BX56" s="104"/>
      <c r="BY56" s="104"/>
      <c r="BZ56" s="104"/>
      <c r="CA56" s="104"/>
      <c r="CB56" s="104"/>
      <c r="CC56" s="104"/>
      <c r="CD56" s="104"/>
      <c r="CE56" s="104"/>
      <c r="CF56" s="104"/>
      <c r="CG56" s="104"/>
      <c r="CJ56" s="104"/>
      <c r="CK56" s="104"/>
      <c r="CL56" s="104"/>
      <c r="CM56" s="104"/>
      <c r="CN56" s="104"/>
      <c r="CO56" s="104"/>
      <c r="CP56" s="104"/>
      <c r="CQ56" s="104"/>
      <c r="CR56" s="104"/>
      <c r="CS56" s="104"/>
      <c r="CT56" s="104"/>
      <c r="CU56" s="104"/>
      <c r="CV56" s="104"/>
      <c r="CW56" s="96">
        <v>47117</v>
      </c>
      <c r="CX56" s="104"/>
      <c r="CY56" s="104"/>
      <c r="CZ56" s="104"/>
      <c r="DA56" s="104"/>
      <c r="DB56" s="104"/>
      <c r="DC56" s="104"/>
      <c r="DD56" s="104"/>
      <c r="DE56" s="104"/>
      <c r="DF56" s="104"/>
      <c r="DG56" s="104"/>
      <c r="DH56" s="104"/>
      <c r="DI56" s="104"/>
      <c r="DJ56" s="104"/>
      <c r="DM56" s="104"/>
      <c r="DN56" s="104"/>
      <c r="DO56" s="104"/>
      <c r="DP56" s="104"/>
      <c r="DQ56" s="104"/>
      <c r="DR56" s="104"/>
      <c r="DS56" s="104"/>
      <c r="DT56" s="104"/>
      <c r="DU56" s="104"/>
      <c r="DV56" s="104"/>
      <c r="DW56" s="104"/>
      <c r="DX56" s="104"/>
      <c r="DY56" s="104"/>
      <c r="EA56" s="104"/>
      <c r="EB56" s="104"/>
      <c r="EC56" s="104"/>
      <c r="ED56" s="104"/>
      <c r="EE56" s="104"/>
      <c r="EF56" s="104"/>
      <c r="EG56" s="104"/>
      <c r="EH56" s="104"/>
      <c r="EI56" s="104"/>
      <c r="EJ56" s="104"/>
      <c r="EK56" s="104"/>
      <c r="EL56" s="104"/>
      <c r="EM56" s="104"/>
      <c r="EO56" s="98"/>
      <c r="EP56" s="104"/>
      <c r="EQ56" s="104"/>
      <c r="ER56" s="104"/>
      <c r="ES56" s="104"/>
      <c r="ET56" s="104"/>
      <c r="EU56" s="104"/>
      <c r="EV56" s="104"/>
      <c r="EW56" s="104"/>
      <c r="EX56" s="104"/>
      <c r="EY56" s="104"/>
      <c r="EZ56" s="104"/>
      <c r="FA56" s="104"/>
      <c r="FB56" s="104"/>
      <c r="FD56" s="104"/>
      <c r="FE56" s="104"/>
      <c r="FF56" s="104"/>
      <c r="FG56" s="104"/>
      <c r="FH56" s="104"/>
      <c r="FI56" s="104"/>
      <c r="FJ56" s="104"/>
      <c r="FK56" s="104"/>
      <c r="FL56" s="104"/>
      <c r="FM56" s="104"/>
      <c r="FN56" s="104"/>
      <c r="FO56" s="104"/>
      <c r="FP56" s="104"/>
    </row>
    <row r="57" spans="1:172" ht="15.75" thickBot="1" x14ac:dyDescent="0.3">
      <c r="B57" s="349" t="s">
        <v>145</v>
      </c>
      <c r="C57" s="350"/>
      <c r="D57" s="350"/>
      <c r="E57" s="350"/>
      <c r="F57" s="350"/>
      <c r="G57" s="350"/>
      <c r="H57" s="351"/>
      <c r="I57" s="349" t="s">
        <v>21</v>
      </c>
      <c r="J57" s="350"/>
      <c r="K57" s="350"/>
      <c r="L57" s="350"/>
      <c r="M57" s="350"/>
      <c r="N57" s="351"/>
      <c r="P57" s="382" t="s">
        <v>96</v>
      </c>
      <c r="Q57" s="383"/>
      <c r="R57" s="383"/>
      <c r="S57" s="383"/>
      <c r="T57" s="383"/>
      <c r="U57" s="383"/>
      <c r="V57" s="383"/>
      <c r="W57" s="383"/>
      <c r="X57" s="383"/>
      <c r="Y57" s="383"/>
      <c r="Z57" s="383"/>
      <c r="AA57" s="383"/>
      <c r="AB57" s="383"/>
      <c r="AC57" s="384"/>
      <c r="AD57" s="385" t="s">
        <v>96</v>
      </c>
      <c r="AE57" s="386"/>
      <c r="AF57" s="386"/>
      <c r="AG57" s="386"/>
      <c r="AH57" s="386"/>
      <c r="AI57" s="386"/>
      <c r="AJ57" s="386"/>
      <c r="AK57" s="386"/>
      <c r="AL57" s="386"/>
      <c r="AM57" s="386"/>
      <c r="AN57" s="386"/>
      <c r="AO57" s="386"/>
      <c r="AP57" s="386"/>
      <c r="AQ57" s="387"/>
      <c r="AR57" s="385" t="s">
        <v>96</v>
      </c>
      <c r="AS57" s="386"/>
      <c r="AT57" s="386"/>
      <c r="AU57" s="386"/>
      <c r="AV57" s="386"/>
      <c r="AW57" s="386"/>
      <c r="AX57" s="386"/>
      <c r="AY57" s="386"/>
      <c r="AZ57" s="386"/>
      <c r="BA57" s="386"/>
      <c r="BB57" s="386"/>
      <c r="BC57" s="386"/>
      <c r="BD57" s="386"/>
      <c r="BE57" s="387"/>
      <c r="BF57" s="385" t="s">
        <v>96</v>
      </c>
      <c r="BG57" s="386"/>
      <c r="BH57" s="386"/>
      <c r="BI57" s="386"/>
      <c r="BJ57" s="386"/>
      <c r="BK57" s="386"/>
      <c r="BL57" s="386"/>
      <c r="BM57" s="386"/>
      <c r="BN57" s="386"/>
      <c r="BO57" s="386"/>
      <c r="BP57" s="386"/>
      <c r="BQ57" s="386"/>
      <c r="BR57" s="386"/>
      <c r="BS57" s="386"/>
      <c r="BT57" s="385" t="s">
        <v>96</v>
      </c>
      <c r="BU57" s="386"/>
      <c r="BV57" s="386"/>
      <c r="BW57" s="386"/>
      <c r="BX57" s="386"/>
      <c r="BY57" s="386"/>
      <c r="BZ57" s="386"/>
      <c r="CA57" s="386"/>
      <c r="CB57" s="386"/>
      <c r="CC57" s="386"/>
      <c r="CD57" s="386"/>
      <c r="CE57" s="386"/>
      <c r="CF57" s="386"/>
      <c r="CG57" s="387"/>
      <c r="CI57" s="385" t="s">
        <v>96</v>
      </c>
      <c r="CJ57" s="386"/>
      <c r="CK57" s="386"/>
      <c r="CL57" s="386"/>
      <c r="CM57" s="386"/>
      <c r="CN57" s="386"/>
      <c r="CO57" s="386"/>
      <c r="CP57" s="386"/>
      <c r="CQ57" s="386"/>
      <c r="CR57" s="386"/>
      <c r="CS57" s="386"/>
      <c r="CT57" s="386"/>
      <c r="CU57" s="386"/>
      <c r="CV57" s="387"/>
      <c r="CW57" s="385" t="s">
        <v>96</v>
      </c>
      <c r="CX57" s="386"/>
      <c r="CY57" s="386"/>
      <c r="CZ57" s="386"/>
      <c r="DA57" s="386"/>
      <c r="DB57" s="386"/>
      <c r="DC57" s="386"/>
      <c r="DD57" s="386"/>
      <c r="DE57" s="386"/>
      <c r="DF57" s="386"/>
      <c r="DG57" s="386"/>
      <c r="DH57" s="386"/>
      <c r="DI57" s="386"/>
      <c r="DJ57" s="387"/>
      <c r="DL57" s="385" t="s">
        <v>96</v>
      </c>
      <c r="DM57" s="386"/>
      <c r="DN57" s="386"/>
      <c r="DO57" s="386"/>
      <c r="DP57" s="386"/>
      <c r="DQ57" s="386"/>
      <c r="DR57" s="386"/>
      <c r="DS57" s="386"/>
      <c r="DT57" s="386"/>
      <c r="DU57" s="386"/>
      <c r="DV57" s="386"/>
      <c r="DW57" s="386"/>
      <c r="DX57" s="386"/>
      <c r="DY57" s="387"/>
      <c r="DZ57" s="385" t="s">
        <v>96</v>
      </c>
      <c r="EA57" s="386"/>
      <c r="EB57" s="386"/>
      <c r="EC57" s="386"/>
      <c r="ED57" s="386"/>
      <c r="EE57" s="386"/>
      <c r="EF57" s="386"/>
      <c r="EG57" s="386"/>
      <c r="EH57" s="386"/>
      <c r="EI57" s="386"/>
      <c r="EJ57" s="386"/>
      <c r="EK57" s="386"/>
      <c r="EL57" s="386"/>
      <c r="EM57" s="387"/>
      <c r="EO57" s="385" t="s">
        <v>96</v>
      </c>
      <c r="EP57" s="386"/>
      <c r="EQ57" s="386"/>
      <c r="ER57" s="386"/>
      <c r="ES57" s="386"/>
      <c r="ET57" s="386"/>
      <c r="EU57" s="386"/>
      <c r="EV57" s="386"/>
      <c r="EW57" s="386"/>
      <c r="EX57" s="386"/>
      <c r="EY57" s="386"/>
      <c r="EZ57" s="386"/>
      <c r="FA57" s="386"/>
      <c r="FB57" s="387"/>
      <c r="FC57" s="385" t="s">
        <v>96</v>
      </c>
      <c r="FD57" s="386"/>
      <c r="FE57" s="386"/>
      <c r="FF57" s="386"/>
      <c r="FG57" s="386"/>
      <c r="FH57" s="386"/>
      <c r="FI57" s="386"/>
      <c r="FJ57" s="386"/>
      <c r="FK57" s="386"/>
      <c r="FL57" s="386"/>
      <c r="FM57" s="386"/>
      <c r="FN57" s="386"/>
      <c r="FO57" s="386"/>
      <c r="FP57" s="387"/>
    </row>
    <row r="58" spans="1:172" ht="15.75" thickBot="1" x14ac:dyDescent="0.3">
      <c r="A58" s="122"/>
      <c r="B58" s="388" t="s">
        <v>133</v>
      </c>
      <c r="C58" s="347"/>
      <c r="D58" s="347"/>
      <c r="E58" s="347"/>
      <c r="F58" s="347"/>
      <c r="G58" s="347"/>
      <c r="H58" s="347"/>
      <c r="I58" s="347"/>
      <c r="J58" s="347"/>
      <c r="K58" s="347"/>
      <c r="L58" s="347"/>
      <c r="M58" s="347"/>
      <c r="N58" s="348"/>
      <c r="P58" s="392">
        <v>2022</v>
      </c>
      <c r="Q58" s="392"/>
      <c r="R58" s="392"/>
      <c r="S58" s="392"/>
      <c r="T58" s="392"/>
      <c r="U58" s="392"/>
      <c r="V58" s="392"/>
      <c r="W58" s="392"/>
      <c r="X58" s="392"/>
      <c r="Y58" s="392"/>
      <c r="Z58" s="392"/>
      <c r="AA58" s="392"/>
      <c r="AB58" s="392"/>
      <c r="AC58" s="392"/>
      <c r="AD58" s="99"/>
      <c r="AE58" s="393">
        <v>2023</v>
      </c>
      <c r="AF58" s="393"/>
      <c r="AG58" s="393"/>
      <c r="AH58" s="393"/>
      <c r="AI58" s="393"/>
      <c r="AJ58" s="393"/>
      <c r="AK58" s="393"/>
      <c r="AL58" s="393"/>
      <c r="AM58" s="393"/>
      <c r="AN58" s="393"/>
      <c r="AO58" s="393"/>
      <c r="AP58" s="393"/>
      <c r="AQ58" s="393"/>
      <c r="AR58" s="393">
        <v>2024</v>
      </c>
      <c r="AS58" s="393"/>
      <c r="AT58" s="393"/>
      <c r="AU58" s="393"/>
      <c r="AV58" s="393"/>
      <c r="AW58" s="393"/>
      <c r="AX58" s="393"/>
      <c r="AY58" s="393"/>
      <c r="AZ58" s="393"/>
      <c r="BA58" s="393"/>
      <c r="BB58" s="393"/>
      <c r="BC58" s="393"/>
      <c r="BD58" s="393"/>
      <c r="BE58" s="393"/>
      <c r="BF58" s="393">
        <v>2025</v>
      </c>
      <c r="BG58" s="393"/>
      <c r="BH58" s="393"/>
      <c r="BI58" s="393"/>
      <c r="BJ58" s="393"/>
      <c r="BK58" s="393"/>
      <c r="BL58" s="393"/>
      <c r="BM58" s="393"/>
      <c r="BN58" s="393"/>
      <c r="BO58" s="393"/>
      <c r="BP58" s="393"/>
      <c r="BQ58" s="393"/>
      <c r="BR58" s="393"/>
      <c r="BS58" s="393"/>
      <c r="BT58" s="393">
        <v>2026</v>
      </c>
      <c r="BU58" s="393"/>
      <c r="BV58" s="393"/>
      <c r="BW58" s="393"/>
      <c r="BX58" s="393"/>
      <c r="BY58" s="393"/>
      <c r="BZ58" s="393"/>
      <c r="CA58" s="393"/>
      <c r="CB58" s="393"/>
      <c r="CC58" s="393"/>
      <c r="CD58" s="393"/>
      <c r="CE58" s="393"/>
      <c r="CF58" s="393"/>
      <c r="CG58" s="393"/>
      <c r="CI58" s="393">
        <v>2027</v>
      </c>
      <c r="CJ58" s="393"/>
      <c r="CK58" s="393"/>
      <c r="CL58" s="393"/>
      <c r="CM58" s="393"/>
      <c r="CN58" s="393"/>
      <c r="CO58" s="393"/>
      <c r="CP58" s="393"/>
      <c r="CQ58" s="393"/>
      <c r="CR58" s="393"/>
      <c r="CS58" s="393"/>
      <c r="CT58" s="393"/>
      <c r="CU58" s="393"/>
      <c r="CV58" s="393"/>
      <c r="CW58" s="393">
        <v>2028</v>
      </c>
      <c r="CX58" s="393"/>
      <c r="CY58" s="393"/>
      <c r="CZ58" s="393"/>
      <c r="DA58" s="393"/>
      <c r="DB58" s="393"/>
      <c r="DC58" s="393"/>
      <c r="DD58" s="393"/>
      <c r="DE58" s="393"/>
      <c r="DF58" s="393"/>
      <c r="DG58" s="393"/>
      <c r="DH58" s="393"/>
      <c r="DI58" s="393"/>
      <c r="DJ58" s="393"/>
      <c r="DL58" s="393">
        <v>2029</v>
      </c>
      <c r="DM58" s="393"/>
      <c r="DN58" s="393"/>
      <c r="DO58" s="393"/>
      <c r="DP58" s="393"/>
      <c r="DQ58" s="393"/>
      <c r="DR58" s="393"/>
      <c r="DS58" s="393"/>
      <c r="DT58" s="393"/>
      <c r="DU58" s="393"/>
      <c r="DV58" s="393"/>
      <c r="DW58" s="393"/>
      <c r="DX58" s="393"/>
      <c r="DY58" s="393"/>
      <c r="DZ58" s="393">
        <v>2030</v>
      </c>
      <c r="EA58" s="393"/>
      <c r="EB58" s="393"/>
      <c r="EC58" s="393"/>
      <c r="ED58" s="393"/>
      <c r="EE58" s="393"/>
      <c r="EF58" s="393"/>
      <c r="EG58" s="393"/>
      <c r="EH58" s="393"/>
      <c r="EI58" s="393"/>
      <c r="EJ58" s="393"/>
      <c r="EK58" s="393"/>
      <c r="EL58" s="393"/>
      <c r="EM58" s="393"/>
      <c r="EO58" s="393">
        <v>2031</v>
      </c>
      <c r="EP58" s="393"/>
      <c r="EQ58" s="393"/>
      <c r="ER58" s="393"/>
      <c r="ES58" s="393"/>
      <c r="ET58" s="393"/>
      <c r="EU58" s="393"/>
      <c r="EV58" s="393"/>
      <c r="EW58" s="393"/>
      <c r="EX58" s="393"/>
      <c r="EY58" s="393"/>
      <c r="EZ58" s="393"/>
      <c r="FA58" s="393"/>
      <c r="FB58" s="393"/>
      <c r="FC58" s="393">
        <v>2032</v>
      </c>
      <c r="FD58" s="393"/>
      <c r="FE58" s="393"/>
      <c r="FF58" s="393"/>
      <c r="FG58" s="393"/>
      <c r="FH58" s="393"/>
      <c r="FI58" s="393"/>
      <c r="FJ58" s="393"/>
      <c r="FK58" s="393"/>
      <c r="FL58" s="393"/>
      <c r="FM58" s="393"/>
      <c r="FN58" s="393"/>
      <c r="FO58" s="393"/>
      <c r="FP58" s="393"/>
    </row>
    <row r="59" spans="1:172" ht="15.75" thickBot="1" x14ac:dyDescent="0.3">
      <c r="A59" s="122"/>
      <c r="B59" s="389"/>
      <c r="C59" s="390"/>
      <c r="D59" s="390"/>
      <c r="E59" s="390"/>
      <c r="F59" s="390"/>
      <c r="G59" s="390"/>
      <c r="H59" s="390"/>
      <c r="I59" s="390"/>
      <c r="J59" s="390"/>
      <c r="K59" s="390"/>
      <c r="L59" s="390"/>
      <c r="M59" s="390"/>
      <c r="N59" s="391"/>
      <c r="P59" s="105" t="s">
        <v>8</v>
      </c>
      <c r="Q59" s="394" t="s">
        <v>20</v>
      </c>
      <c r="R59" s="395"/>
      <c r="S59" s="395"/>
      <c r="T59" s="395"/>
      <c r="U59" s="395"/>
      <c r="V59" s="395"/>
      <c r="W59" s="396"/>
      <c r="X59" s="394" t="s">
        <v>21</v>
      </c>
      <c r="Y59" s="395"/>
      <c r="Z59" s="395"/>
      <c r="AA59" s="395"/>
      <c r="AB59" s="395"/>
      <c r="AC59" s="396"/>
      <c r="AD59" s="15" t="s">
        <v>8</v>
      </c>
      <c r="AE59" s="337" t="s">
        <v>20</v>
      </c>
      <c r="AF59" s="338"/>
      <c r="AG59" s="338"/>
      <c r="AH59" s="338"/>
      <c r="AI59" s="338"/>
      <c r="AJ59" s="338"/>
      <c r="AK59" s="339"/>
      <c r="AL59" s="337" t="s">
        <v>21</v>
      </c>
      <c r="AM59" s="338"/>
      <c r="AN59" s="338"/>
      <c r="AO59" s="338"/>
      <c r="AP59" s="338"/>
      <c r="AQ59" s="339"/>
      <c r="AR59" s="28" t="s">
        <v>8</v>
      </c>
      <c r="AS59" s="337" t="s">
        <v>20</v>
      </c>
      <c r="AT59" s="338"/>
      <c r="AU59" s="338"/>
      <c r="AV59" s="338"/>
      <c r="AW59" s="338"/>
      <c r="AX59" s="338"/>
      <c r="AY59" s="339"/>
      <c r="AZ59" s="337" t="s">
        <v>21</v>
      </c>
      <c r="BA59" s="338"/>
      <c r="BB59" s="338"/>
      <c r="BC59" s="338"/>
      <c r="BD59" s="338"/>
      <c r="BE59" s="339"/>
      <c r="BF59" s="29" t="s">
        <v>8</v>
      </c>
      <c r="BG59" s="361" t="s">
        <v>20</v>
      </c>
      <c r="BH59" s="340"/>
      <c r="BI59" s="340"/>
      <c r="BJ59" s="340"/>
      <c r="BK59" s="340"/>
      <c r="BL59" s="340"/>
      <c r="BM59" s="346"/>
      <c r="BN59" s="361" t="s">
        <v>21</v>
      </c>
      <c r="BO59" s="340"/>
      <c r="BP59" s="340"/>
      <c r="BQ59" s="340"/>
      <c r="BR59" s="340"/>
      <c r="BS59" s="346"/>
      <c r="BT59" s="29" t="s">
        <v>8</v>
      </c>
      <c r="BU59" s="337" t="s">
        <v>20</v>
      </c>
      <c r="BV59" s="338"/>
      <c r="BW59" s="338"/>
      <c r="BX59" s="338"/>
      <c r="BY59" s="338"/>
      <c r="BZ59" s="338"/>
      <c r="CA59" s="339"/>
      <c r="CB59" s="337" t="s">
        <v>21</v>
      </c>
      <c r="CC59" s="338"/>
      <c r="CD59" s="338"/>
      <c r="CE59" s="338"/>
      <c r="CF59" s="338"/>
      <c r="CG59" s="339"/>
      <c r="CI59" s="29" t="s">
        <v>8</v>
      </c>
      <c r="CJ59" s="361" t="s">
        <v>20</v>
      </c>
      <c r="CK59" s="340"/>
      <c r="CL59" s="340"/>
      <c r="CM59" s="340"/>
      <c r="CN59" s="340"/>
      <c r="CO59" s="340"/>
      <c r="CP59" s="346"/>
      <c r="CQ59" s="361" t="s">
        <v>21</v>
      </c>
      <c r="CR59" s="340"/>
      <c r="CS59" s="340"/>
      <c r="CT59" s="340"/>
      <c r="CU59" s="340"/>
      <c r="CV59" s="346"/>
      <c r="CW59" s="29" t="s">
        <v>8</v>
      </c>
      <c r="CX59" s="361" t="s">
        <v>20</v>
      </c>
      <c r="CY59" s="340"/>
      <c r="CZ59" s="340"/>
      <c r="DA59" s="340"/>
      <c r="DB59" s="340"/>
      <c r="DC59" s="340"/>
      <c r="DD59" s="346"/>
      <c r="DE59" s="361" t="s">
        <v>21</v>
      </c>
      <c r="DF59" s="340"/>
      <c r="DG59" s="340"/>
      <c r="DH59" s="340"/>
      <c r="DI59" s="340"/>
      <c r="DJ59" s="346"/>
      <c r="DL59" s="29" t="s">
        <v>8</v>
      </c>
      <c r="DM59" s="361" t="s">
        <v>20</v>
      </c>
      <c r="DN59" s="340"/>
      <c r="DO59" s="340"/>
      <c r="DP59" s="340"/>
      <c r="DQ59" s="340"/>
      <c r="DR59" s="340"/>
      <c r="DS59" s="346"/>
      <c r="DT59" s="361" t="s">
        <v>21</v>
      </c>
      <c r="DU59" s="340"/>
      <c r="DV59" s="340"/>
      <c r="DW59" s="340"/>
      <c r="DX59" s="340"/>
      <c r="DY59" s="346"/>
      <c r="DZ59" s="29" t="s">
        <v>8</v>
      </c>
      <c r="EA59" s="337" t="s">
        <v>20</v>
      </c>
      <c r="EB59" s="338"/>
      <c r="EC59" s="338"/>
      <c r="ED59" s="338"/>
      <c r="EE59" s="338"/>
      <c r="EF59" s="338"/>
      <c r="EG59" s="339"/>
      <c r="EH59" s="337" t="s">
        <v>21</v>
      </c>
      <c r="EI59" s="338"/>
      <c r="EJ59" s="338"/>
      <c r="EK59" s="338"/>
      <c r="EL59" s="338"/>
      <c r="EM59" s="339"/>
      <c r="EO59" s="29" t="s">
        <v>8</v>
      </c>
      <c r="EP59" s="361" t="s">
        <v>20</v>
      </c>
      <c r="EQ59" s="340"/>
      <c r="ER59" s="340"/>
      <c r="ES59" s="340"/>
      <c r="ET59" s="340"/>
      <c r="EU59" s="340"/>
      <c r="EV59" s="346"/>
      <c r="EW59" s="361" t="s">
        <v>21</v>
      </c>
      <c r="EX59" s="340"/>
      <c r="EY59" s="340"/>
      <c r="EZ59" s="340"/>
      <c r="FA59" s="340"/>
      <c r="FB59" s="346"/>
      <c r="FC59" s="29" t="s">
        <v>8</v>
      </c>
      <c r="FD59" s="361" t="s">
        <v>20</v>
      </c>
      <c r="FE59" s="340"/>
      <c r="FF59" s="340"/>
      <c r="FG59" s="340"/>
      <c r="FH59" s="340"/>
      <c r="FI59" s="340"/>
      <c r="FJ59" s="346"/>
      <c r="FK59" s="361" t="s">
        <v>21</v>
      </c>
      <c r="FL59" s="340"/>
      <c r="FM59" s="340"/>
      <c r="FN59" s="340"/>
      <c r="FO59" s="340"/>
      <c r="FP59" s="346"/>
    </row>
    <row r="60" spans="1:172" x14ac:dyDescent="0.25">
      <c r="A60" s="122"/>
      <c r="B60" s="389"/>
      <c r="C60" s="390"/>
      <c r="D60" s="390"/>
      <c r="E60" s="390"/>
      <c r="F60" s="390"/>
      <c r="G60" s="390"/>
      <c r="H60" s="390"/>
      <c r="I60" s="390"/>
      <c r="J60" s="390"/>
      <c r="K60" s="390"/>
      <c r="L60" s="390"/>
      <c r="M60" s="390"/>
      <c r="N60" s="391"/>
      <c r="P60" s="106">
        <v>44649</v>
      </c>
      <c r="Q60" s="42"/>
      <c r="R60" s="50"/>
      <c r="S60" s="50"/>
      <c r="T60" s="50"/>
      <c r="U60" s="50"/>
      <c r="V60" s="50"/>
      <c r="W60" s="51"/>
      <c r="X60" s="42"/>
      <c r="Y60" s="50"/>
      <c r="Z60" s="50"/>
      <c r="AA60" s="50"/>
      <c r="AB60" s="50"/>
      <c r="AC60" s="51"/>
      <c r="AD60" s="34">
        <v>44929</v>
      </c>
      <c r="AE60" s="42"/>
      <c r="AF60" s="50"/>
      <c r="AG60" s="50"/>
      <c r="AH60" s="50"/>
      <c r="AI60" s="50"/>
      <c r="AJ60" s="50"/>
      <c r="AK60" s="51"/>
      <c r="AL60" s="58"/>
      <c r="AM60" s="18"/>
      <c r="AN60" s="18"/>
      <c r="AO60" s="18"/>
      <c r="AP60" s="18"/>
      <c r="AQ60" s="44"/>
      <c r="AR60" s="34">
        <v>45293</v>
      </c>
      <c r="AS60" s="62"/>
      <c r="AT60" s="50"/>
      <c r="AU60" s="50"/>
      <c r="AV60" s="50"/>
      <c r="AW60" s="50"/>
      <c r="AX60" s="50"/>
      <c r="AY60" s="63"/>
      <c r="AZ60" s="42"/>
      <c r="BA60" s="50"/>
      <c r="BB60" s="50"/>
      <c r="BC60" s="50"/>
      <c r="BD60" s="50"/>
      <c r="BE60" s="63"/>
      <c r="BF60" s="34">
        <v>45664</v>
      </c>
      <c r="BG60" s="62"/>
      <c r="BH60" s="50"/>
      <c r="BI60" s="50"/>
      <c r="BJ60" s="50"/>
      <c r="BK60" s="50"/>
      <c r="BL60" s="50"/>
      <c r="BM60" s="51"/>
      <c r="BN60" s="42"/>
      <c r="BO60" s="50"/>
      <c r="BP60" s="50"/>
      <c r="BQ60" s="50"/>
      <c r="BR60" s="50"/>
      <c r="BS60" s="63"/>
      <c r="BT60" s="34">
        <v>46028</v>
      </c>
      <c r="BU60" s="62"/>
      <c r="BV60" s="50"/>
      <c r="BW60" s="50"/>
      <c r="BX60" s="50"/>
      <c r="BY60" s="50"/>
      <c r="BZ60" s="50"/>
      <c r="CA60" s="63"/>
      <c r="CB60" s="42"/>
      <c r="CC60" s="50"/>
      <c r="CD60" s="50"/>
      <c r="CE60" s="50"/>
      <c r="CF60" s="50"/>
      <c r="CG60" s="51"/>
      <c r="CI60" s="34">
        <v>46392</v>
      </c>
      <c r="CJ60" s="62"/>
      <c r="CK60" s="50"/>
      <c r="CL60" s="50"/>
      <c r="CM60" s="50"/>
      <c r="CN60" s="50"/>
      <c r="CO60" s="50"/>
      <c r="CP60" s="51"/>
      <c r="CQ60" s="42"/>
      <c r="CR60" s="50"/>
      <c r="CS60" s="50"/>
      <c r="CT60" s="50"/>
      <c r="CU60" s="50"/>
      <c r="CV60" s="63"/>
      <c r="CW60" s="90">
        <v>46753</v>
      </c>
      <c r="CX60" s="62"/>
      <c r="CY60" s="50"/>
      <c r="CZ60" s="50"/>
      <c r="DA60" s="50"/>
      <c r="DB60" s="50"/>
      <c r="DC60" s="50"/>
      <c r="DD60" s="51"/>
      <c r="DE60" s="42"/>
      <c r="DF60" s="50"/>
      <c r="DG60" s="50"/>
      <c r="DH60" s="50"/>
      <c r="DI60" s="50"/>
      <c r="DJ60" s="51"/>
      <c r="DL60" s="90">
        <v>47124</v>
      </c>
      <c r="DM60" s="62"/>
      <c r="DN60" s="50"/>
      <c r="DO60" s="50"/>
      <c r="DP60" s="50"/>
      <c r="DQ60" s="50"/>
      <c r="DR60" s="50"/>
      <c r="DS60" s="51"/>
      <c r="DT60" s="42"/>
      <c r="DU60" s="50"/>
      <c r="DV60" s="50"/>
      <c r="DW60" s="50"/>
      <c r="DX60" s="50"/>
      <c r="DY60" s="63"/>
      <c r="DZ60" s="37">
        <v>47484</v>
      </c>
      <c r="EA60" s="42"/>
      <c r="EB60" s="50"/>
      <c r="EC60" s="50"/>
      <c r="ED60" s="50"/>
      <c r="EE60" s="50"/>
      <c r="EF60" s="50"/>
      <c r="EG60" s="63"/>
      <c r="EH60" s="42"/>
      <c r="EI60" s="50"/>
      <c r="EJ60" s="50"/>
      <c r="EK60" s="50"/>
      <c r="EL60" s="50"/>
      <c r="EM60" s="51"/>
      <c r="EO60" s="34">
        <v>47855</v>
      </c>
      <c r="EP60" s="62"/>
      <c r="EQ60" s="50"/>
      <c r="ER60" s="50"/>
      <c r="ES60" s="50"/>
      <c r="ET60" s="50"/>
      <c r="EU60" s="50"/>
      <c r="EV60" s="51"/>
      <c r="EW60" s="42"/>
      <c r="EX60" s="50"/>
      <c r="EY60" s="50"/>
      <c r="EZ60" s="50"/>
      <c r="FA60" s="50"/>
      <c r="FB60" s="63"/>
      <c r="FC60" s="34">
        <v>48219</v>
      </c>
      <c r="FD60" s="62"/>
      <c r="FE60" s="50"/>
      <c r="FF60" s="50"/>
      <c r="FG60" s="50"/>
      <c r="FH60" s="50"/>
      <c r="FI60" s="50"/>
      <c r="FJ60" s="51"/>
      <c r="FK60" s="42"/>
      <c r="FL60" s="50"/>
      <c r="FM60" s="50"/>
      <c r="FN60" s="50"/>
      <c r="FO60" s="50"/>
      <c r="FP60" s="51"/>
    </row>
    <row r="61" spans="1:172" x14ac:dyDescent="0.25">
      <c r="A61" s="122"/>
      <c r="B61" s="389"/>
      <c r="C61" s="390"/>
      <c r="D61" s="390"/>
      <c r="E61" s="390"/>
      <c r="F61" s="390"/>
      <c r="G61" s="390"/>
      <c r="H61" s="390"/>
      <c r="I61" s="390"/>
      <c r="J61" s="390"/>
      <c r="K61" s="390"/>
      <c r="L61" s="390"/>
      <c r="M61" s="390"/>
      <c r="N61" s="391"/>
      <c r="P61" s="106">
        <v>44656</v>
      </c>
      <c r="Q61" s="43"/>
      <c r="R61" s="18"/>
      <c r="S61" s="18"/>
      <c r="T61" s="18"/>
      <c r="U61" s="18"/>
      <c r="V61" s="18"/>
      <c r="W61" s="45"/>
      <c r="X61" s="43"/>
      <c r="Y61" s="18"/>
      <c r="Z61" s="18"/>
      <c r="AA61" s="18"/>
      <c r="AB61" s="18"/>
      <c r="AC61" s="45"/>
      <c r="AD61" s="35">
        <v>44936</v>
      </c>
      <c r="AE61" s="43"/>
      <c r="AF61" s="18"/>
      <c r="AG61" s="18"/>
      <c r="AH61" s="18"/>
      <c r="AI61" s="18"/>
      <c r="AJ61" s="18"/>
      <c r="AK61" s="45"/>
      <c r="AL61" s="59"/>
      <c r="AM61" s="23"/>
      <c r="AN61" s="23"/>
      <c r="AO61" s="23"/>
      <c r="AP61" s="23"/>
      <c r="AQ61" s="31"/>
      <c r="AR61" s="35">
        <v>45300</v>
      </c>
      <c r="AS61" s="58"/>
      <c r="AT61" s="18"/>
      <c r="AU61" s="18"/>
      <c r="AV61" s="18"/>
      <c r="AW61" s="18"/>
      <c r="AX61" s="18"/>
      <c r="AY61" s="44"/>
      <c r="AZ61" s="43"/>
      <c r="BA61" s="18"/>
      <c r="BB61" s="18"/>
      <c r="BC61" s="18"/>
      <c r="BD61" s="18"/>
      <c r="BE61" s="44"/>
      <c r="BF61" s="35">
        <v>45671</v>
      </c>
      <c r="BG61" s="58"/>
      <c r="BH61" s="18"/>
      <c r="BI61" s="18"/>
      <c r="BJ61" s="18"/>
      <c r="BK61" s="18"/>
      <c r="BL61" s="18"/>
      <c r="BM61" s="45"/>
      <c r="BN61" s="43"/>
      <c r="BO61" s="18"/>
      <c r="BP61" s="18"/>
      <c r="BQ61" s="18"/>
      <c r="BR61" s="18"/>
      <c r="BS61" s="44"/>
      <c r="BT61" s="35">
        <v>46035</v>
      </c>
      <c r="BU61" s="58"/>
      <c r="BV61" s="18"/>
      <c r="BW61" s="18"/>
      <c r="BX61" s="18"/>
      <c r="BY61" s="18"/>
      <c r="BZ61" s="18"/>
      <c r="CA61" s="44"/>
      <c r="CB61" s="43"/>
      <c r="CC61" s="18"/>
      <c r="CD61" s="18"/>
      <c r="CE61" s="18"/>
      <c r="CF61" s="18"/>
      <c r="CG61" s="45"/>
      <c r="CI61" s="35">
        <v>46399</v>
      </c>
      <c r="CJ61" s="58"/>
      <c r="CK61" s="18"/>
      <c r="CL61" s="18"/>
      <c r="CM61" s="18"/>
      <c r="CN61" s="18"/>
      <c r="CO61" s="18"/>
      <c r="CP61" s="45"/>
      <c r="CQ61" s="43"/>
      <c r="CR61" s="18"/>
      <c r="CS61" s="18"/>
      <c r="CT61" s="18"/>
      <c r="CU61" s="18"/>
      <c r="CV61" s="44"/>
      <c r="CW61" s="90">
        <v>46760</v>
      </c>
      <c r="CX61" s="58"/>
      <c r="CY61" s="18"/>
      <c r="CZ61" s="18"/>
      <c r="DA61" s="18"/>
      <c r="DB61" s="18"/>
      <c r="DC61" s="18"/>
      <c r="DD61" s="45"/>
      <c r="DE61" s="43"/>
      <c r="DF61" s="18"/>
      <c r="DG61" s="18"/>
      <c r="DH61" s="18"/>
      <c r="DI61" s="18"/>
      <c r="DJ61" s="45"/>
      <c r="DL61" s="96">
        <v>47131</v>
      </c>
      <c r="DM61" s="58"/>
      <c r="DN61" s="18"/>
      <c r="DO61" s="18"/>
      <c r="DP61" s="18"/>
      <c r="DQ61" s="18"/>
      <c r="DR61" s="18"/>
      <c r="DS61" s="45"/>
      <c r="DT61" s="43"/>
      <c r="DU61" s="18"/>
      <c r="DV61" s="18"/>
      <c r="DW61" s="18"/>
      <c r="DX61" s="18"/>
      <c r="DY61" s="44"/>
      <c r="DZ61" s="38">
        <v>47491</v>
      </c>
      <c r="EA61" s="43"/>
      <c r="EB61" s="18"/>
      <c r="EC61" s="18"/>
      <c r="ED61" s="18"/>
      <c r="EE61" s="18"/>
      <c r="EF61" s="18"/>
      <c r="EG61" s="44"/>
      <c r="EH61" s="43"/>
      <c r="EI61" s="18"/>
      <c r="EJ61" s="18"/>
      <c r="EK61" s="18"/>
      <c r="EL61" s="18"/>
      <c r="EM61" s="45"/>
      <c r="EO61" s="35">
        <v>47862</v>
      </c>
      <c r="EP61" s="58"/>
      <c r="EQ61" s="18"/>
      <c r="ER61" s="18"/>
      <c r="ES61" s="18"/>
      <c r="ET61" s="18"/>
      <c r="EU61" s="18"/>
      <c r="EV61" s="45"/>
      <c r="EW61" s="43"/>
      <c r="EX61" s="18"/>
      <c r="EY61" s="18"/>
      <c r="EZ61" s="18"/>
      <c r="FA61" s="18"/>
      <c r="FB61" s="44"/>
      <c r="FC61" s="35">
        <v>48226</v>
      </c>
      <c r="FD61" s="58"/>
      <c r="FE61" s="18"/>
      <c r="FF61" s="18"/>
      <c r="FG61" s="18"/>
      <c r="FH61" s="18"/>
      <c r="FI61" s="18"/>
      <c r="FJ61" s="45"/>
      <c r="FK61" s="43"/>
      <c r="FL61" s="18"/>
      <c r="FM61" s="18"/>
      <c r="FN61" s="18"/>
      <c r="FO61" s="18"/>
      <c r="FP61" s="45"/>
    </row>
    <row r="62" spans="1:172" x14ac:dyDescent="0.25">
      <c r="A62" s="122"/>
      <c r="B62" s="389"/>
      <c r="C62" s="390"/>
      <c r="D62" s="390"/>
      <c r="E62" s="390"/>
      <c r="F62" s="390"/>
      <c r="G62" s="390"/>
      <c r="H62" s="390"/>
      <c r="I62" s="390"/>
      <c r="J62" s="390"/>
      <c r="K62" s="390"/>
      <c r="L62" s="390"/>
      <c r="M62" s="390"/>
      <c r="N62" s="391"/>
      <c r="P62" s="106" t="s">
        <v>134</v>
      </c>
      <c r="Q62" s="43"/>
      <c r="R62" s="18"/>
      <c r="S62" s="18"/>
      <c r="T62" s="18"/>
      <c r="U62" s="18"/>
      <c r="V62" s="18"/>
      <c r="W62" s="45"/>
      <c r="X62" s="43"/>
      <c r="Y62" s="18"/>
      <c r="Z62" s="18"/>
      <c r="AA62" s="18"/>
      <c r="AB62" s="18"/>
      <c r="AC62" s="45"/>
      <c r="AD62" s="35">
        <v>44943</v>
      </c>
      <c r="AE62" s="43"/>
      <c r="AF62" s="18"/>
      <c r="AG62" s="18"/>
      <c r="AH62" s="18"/>
      <c r="AI62" s="18"/>
      <c r="AJ62" s="18"/>
      <c r="AK62" s="45"/>
      <c r="AL62" s="58"/>
      <c r="AM62" s="18"/>
      <c r="AN62" s="18"/>
      <c r="AO62" s="18"/>
      <c r="AP62" s="18"/>
      <c r="AQ62" s="44"/>
      <c r="AR62" s="35">
        <v>45307</v>
      </c>
      <c r="AS62" s="58"/>
      <c r="AT62" s="18"/>
      <c r="AU62" s="18"/>
      <c r="AV62" s="18"/>
      <c r="AW62" s="18"/>
      <c r="AX62" s="18"/>
      <c r="AY62" s="44"/>
      <c r="AZ62" s="43"/>
      <c r="BA62" s="18"/>
      <c r="BB62" s="18"/>
      <c r="BC62" s="18"/>
      <c r="BD62" s="18"/>
      <c r="BE62" s="44"/>
      <c r="BF62" s="35">
        <v>45678</v>
      </c>
      <c r="BG62" s="58"/>
      <c r="BH62" s="18"/>
      <c r="BI62" s="18"/>
      <c r="BJ62" s="18"/>
      <c r="BK62" s="18"/>
      <c r="BL62" s="18"/>
      <c r="BM62" s="45"/>
      <c r="BN62" s="43"/>
      <c r="BO62" s="18"/>
      <c r="BP62" s="18"/>
      <c r="BQ62" s="18"/>
      <c r="BR62" s="18"/>
      <c r="BS62" s="44"/>
      <c r="BT62" s="35">
        <v>46042</v>
      </c>
      <c r="BU62" s="58"/>
      <c r="BV62" s="18"/>
      <c r="BW62" s="18"/>
      <c r="BX62" s="18"/>
      <c r="BY62" s="18"/>
      <c r="BZ62" s="18"/>
      <c r="CA62" s="44"/>
      <c r="CB62" s="43"/>
      <c r="CC62" s="18"/>
      <c r="CD62" s="18"/>
      <c r="CE62" s="18"/>
      <c r="CF62" s="18"/>
      <c r="CG62" s="45"/>
      <c r="CI62" s="35">
        <v>46406</v>
      </c>
      <c r="CJ62" s="58"/>
      <c r="CK62" s="18"/>
      <c r="CL62" s="18"/>
      <c r="CM62" s="18"/>
      <c r="CN62" s="18"/>
      <c r="CO62" s="18"/>
      <c r="CP62" s="45"/>
      <c r="CQ62" s="43"/>
      <c r="CR62" s="18"/>
      <c r="CS62" s="18"/>
      <c r="CT62" s="18"/>
      <c r="CU62" s="18"/>
      <c r="CV62" s="44"/>
      <c r="CW62" s="96">
        <v>46767</v>
      </c>
      <c r="CX62" s="58"/>
      <c r="CY62" s="18"/>
      <c r="CZ62" s="18"/>
      <c r="DA62" s="18"/>
      <c r="DB62" s="18"/>
      <c r="DC62" s="18"/>
      <c r="DD62" s="45"/>
      <c r="DE62" s="43"/>
      <c r="DF62" s="18"/>
      <c r="DG62" s="18"/>
      <c r="DH62" s="18"/>
      <c r="DI62" s="18"/>
      <c r="DJ62" s="45"/>
      <c r="DL62" s="94">
        <v>47138</v>
      </c>
      <c r="DM62" s="58"/>
      <c r="DN62" s="18"/>
      <c r="DO62" s="18"/>
      <c r="DP62" s="18"/>
      <c r="DQ62" s="18"/>
      <c r="DR62" s="18"/>
      <c r="DS62" s="45"/>
      <c r="DT62" s="43"/>
      <c r="DU62" s="18"/>
      <c r="DV62" s="18"/>
      <c r="DW62" s="18"/>
      <c r="DX62" s="18"/>
      <c r="DY62" s="44"/>
      <c r="DZ62" s="38">
        <v>47498</v>
      </c>
      <c r="EA62" s="43"/>
      <c r="EB62" s="18"/>
      <c r="EC62" s="18"/>
      <c r="ED62" s="18"/>
      <c r="EE62" s="18"/>
      <c r="EF62" s="18"/>
      <c r="EG62" s="44"/>
      <c r="EH62" s="43"/>
      <c r="EI62" s="18"/>
      <c r="EJ62" s="18"/>
      <c r="EK62" s="18"/>
      <c r="EL62" s="18"/>
      <c r="EM62" s="45"/>
      <c r="EO62" s="35">
        <v>47869</v>
      </c>
      <c r="EP62" s="58"/>
      <c r="EQ62" s="18"/>
      <c r="ER62" s="18"/>
      <c r="ES62" s="18"/>
      <c r="ET62" s="18"/>
      <c r="EU62" s="18"/>
      <c r="EV62" s="45"/>
      <c r="EW62" s="43"/>
      <c r="EX62" s="18"/>
      <c r="EY62" s="18"/>
      <c r="EZ62" s="18"/>
      <c r="FA62" s="18"/>
      <c r="FB62" s="44"/>
      <c r="FC62" s="35">
        <v>48233</v>
      </c>
      <c r="FD62" s="58"/>
      <c r="FE62" s="18"/>
      <c r="FF62" s="18"/>
      <c r="FG62" s="18"/>
      <c r="FH62" s="18"/>
      <c r="FI62" s="18"/>
      <c r="FJ62" s="45"/>
      <c r="FK62" s="43"/>
      <c r="FL62" s="18"/>
      <c r="FM62" s="18"/>
      <c r="FN62" s="18"/>
      <c r="FO62" s="18"/>
      <c r="FP62" s="45"/>
    </row>
    <row r="63" spans="1:172" x14ac:dyDescent="0.25">
      <c r="A63" s="122"/>
      <c r="B63" s="389"/>
      <c r="C63" s="390"/>
      <c r="D63" s="390"/>
      <c r="E63" s="390"/>
      <c r="F63" s="390"/>
      <c r="G63" s="390"/>
      <c r="H63" s="390"/>
      <c r="I63" s="390"/>
      <c r="J63" s="390"/>
      <c r="K63" s="390"/>
      <c r="L63" s="390"/>
      <c r="M63" s="390"/>
      <c r="N63" s="391"/>
      <c r="P63" s="106">
        <v>44670</v>
      </c>
      <c r="Q63" s="43"/>
      <c r="R63" s="18"/>
      <c r="S63" s="18"/>
      <c r="T63" s="18"/>
      <c r="U63" s="18"/>
      <c r="V63" s="18"/>
      <c r="W63" s="45"/>
      <c r="X63" s="43"/>
      <c r="Y63" s="18"/>
      <c r="Z63" s="18"/>
      <c r="AA63" s="18"/>
      <c r="AB63" s="18"/>
      <c r="AC63" s="45"/>
      <c r="AD63" s="35">
        <v>44950</v>
      </c>
      <c r="AE63" s="43"/>
      <c r="AF63" s="18"/>
      <c r="AG63" s="18"/>
      <c r="AH63" s="18"/>
      <c r="AI63" s="18"/>
      <c r="AJ63" s="18"/>
      <c r="AK63" s="45"/>
      <c r="AL63" s="58"/>
      <c r="AM63" s="18"/>
      <c r="AN63" s="18"/>
      <c r="AO63" s="18"/>
      <c r="AP63" s="18"/>
      <c r="AQ63" s="44"/>
      <c r="AR63" s="35">
        <v>45314</v>
      </c>
      <c r="AS63" s="58"/>
      <c r="AT63" s="18"/>
      <c r="AU63" s="18"/>
      <c r="AV63" s="18"/>
      <c r="AW63" s="18"/>
      <c r="AX63" s="18"/>
      <c r="AY63" s="44"/>
      <c r="AZ63" s="43"/>
      <c r="BA63" s="18"/>
      <c r="BB63" s="18"/>
      <c r="BC63" s="18"/>
      <c r="BD63" s="18"/>
      <c r="BE63" s="44"/>
      <c r="BF63" s="35">
        <v>45685</v>
      </c>
      <c r="BG63" s="58"/>
      <c r="BH63" s="18"/>
      <c r="BI63" s="18"/>
      <c r="BJ63" s="18"/>
      <c r="BK63" s="18"/>
      <c r="BL63" s="18"/>
      <c r="BM63" s="45"/>
      <c r="BN63" s="43"/>
      <c r="BO63" s="18"/>
      <c r="BP63" s="18"/>
      <c r="BQ63" s="18"/>
      <c r="BR63" s="18"/>
      <c r="BS63" s="44"/>
      <c r="BT63" s="35">
        <v>46049</v>
      </c>
      <c r="BU63" s="58"/>
      <c r="BV63" s="18"/>
      <c r="BW63" s="18"/>
      <c r="BX63" s="18"/>
      <c r="BY63" s="18"/>
      <c r="BZ63" s="18"/>
      <c r="CA63" s="44"/>
      <c r="CB63" s="43"/>
      <c r="CC63" s="18"/>
      <c r="CD63" s="18"/>
      <c r="CE63" s="18"/>
      <c r="CF63" s="18"/>
      <c r="CG63" s="45"/>
      <c r="CI63" s="35">
        <v>46413</v>
      </c>
      <c r="CJ63" s="58"/>
      <c r="CK63" s="18"/>
      <c r="CL63" s="18"/>
      <c r="CM63" s="18"/>
      <c r="CN63" s="18"/>
      <c r="CO63" s="18"/>
      <c r="CP63" s="45"/>
      <c r="CQ63" s="43"/>
      <c r="CR63" s="18"/>
      <c r="CS63" s="18"/>
      <c r="CT63" s="18"/>
      <c r="CU63" s="18"/>
      <c r="CV63" s="44"/>
      <c r="CW63" s="94">
        <v>46774</v>
      </c>
      <c r="CX63" s="58"/>
      <c r="CY63" s="18"/>
      <c r="CZ63" s="18"/>
      <c r="DA63" s="18"/>
      <c r="DB63" s="18"/>
      <c r="DC63" s="18"/>
      <c r="DD63" s="45"/>
      <c r="DE63" s="43"/>
      <c r="DF63" s="18"/>
      <c r="DG63" s="18"/>
      <c r="DH63" s="18"/>
      <c r="DI63" s="18"/>
      <c r="DJ63" s="45"/>
      <c r="DL63" s="90">
        <v>47145</v>
      </c>
      <c r="DM63" s="58"/>
      <c r="DN63" s="18"/>
      <c r="DO63" s="18"/>
      <c r="DP63" s="18"/>
      <c r="DQ63" s="18"/>
      <c r="DR63" s="18"/>
      <c r="DS63" s="45"/>
      <c r="DT63" s="43"/>
      <c r="DU63" s="18"/>
      <c r="DV63" s="18"/>
      <c r="DW63" s="18"/>
      <c r="DX63" s="18"/>
      <c r="DY63" s="44"/>
      <c r="DZ63" s="38">
        <v>47505</v>
      </c>
      <c r="EA63" s="43"/>
      <c r="EB63" s="18"/>
      <c r="EC63" s="18"/>
      <c r="ED63" s="18"/>
      <c r="EE63" s="18"/>
      <c r="EF63" s="18"/>
      <c r="EG63" s="44"/>
      <c r="EH63" s="43"/>
      <c r="EI63" s="18"/>
      <c r="EJ63" s="18"/>
      <c r="EK63" s="18"/>
      <c r="EL63" s="18"/>
      <c r="EM63" s="45"/>
      <c r="EO63" s="35">
        <v>47876</v>
      </c>
      <c r="EP63" s="58"/>
      <c r="EQ63" s="18"/>
      <c r="ER63" s="18"/>
      <c r="ES63" s="18"/>
      <c r="ET63" s="18"/>
      <c r="EU63" s="18"/>
      <c r="EV63" s="45"/>
      <c r="EW63" s="43"/>
      <c r="EX63" s="18"/>
      <c r="EY63" s="18"/>
      <c r="EZ63" s="18"/>
      <c r="FA63" s="18"/>
      <c r="FB63" s="44"/>
      <c r="FC63" s="35">
        <v>48240</v>
      </c>
      <c r="FD63" s="58"/>
      <c r="FE63" s="18"/>
      <c r="FF63" s="18"/>
      <c r="FG63" s="18"/>
      <c r="FH63" s="18"/>
      <c r="FI63" s="18"/>
      <c r="FJ63" s="45"/>
      <c r="FK63" s="43"/>
      <c r="FL63" s="18"/>
      <c r="FM63" s="18"/>
      <c r="FN63" s="18"/>
      <c r="FO63" s="18"/>
      <c r="FP63" s="45"/>
    </row>
    <row r="64" spans="1:172" x14ac:dyDescent="0.25">
      <c r="A64" s="122"/>
      <c r="B64" s="389"/>
      <c r="C64" s="390"/>
      <c r="D64" s="390"/>
      <c r="E64" s="390"/>
      <c r="F64" s="390"/>
      <c r="G64" s="390"/>
      <c r="H64" s="390"/>
      <c r="I64" s="390"/>
      <c r="J64" s="390"/>
      <c r="K64" s="390"/>
      <c r="L64" s="390"/>
      <c r="M64" s="390"/>
      <c r="N64" s="391"/>
      <c r="P64" s="106">
        <v>44677</v>
      </c>
      <c r="Q64" s="43"/>
      <c r="R64" s="18"/>
      <c r="S64" s="18"/>
      <c r="T64" s="18"/>
      <c r="U64" s="18"/>
      <c r="V64" s="18"/>
      <c r="W64" s="45"/>
      <c r="X64" s="43"/>
      <c r="Y64" s="18"/>
      <c r="Z64" s="18"/>
      <c r="AA64" s="18"/>
      <c r="AB64" s="18"/>
      <c r="AC64" s="45"/>
      <c r="AD64" s="35">
        <v>44957</v>
      </c>
      <c r="AE64" s="43"/>
      <c r="AF64" s="18"/>
      <c r="AG64" s="18"/>
      <c r="AH64" s="18"/>
      <c r="AI64" s="18"/>
      <c r="AJ64" s="18"/>
      <c r="AK64" s="45"/>
      <c r="AL64" s="58"/>
      <c r="AM64" s="18"/>
      <c r="AN64" s="18"/>
      <c r="AO64" s="18"/>
      <c r="AP64" s="18"/>
      <c r="AQ64" s="44"/>
      <c r="AR64" s="35">
        <v>45321</v>
      </c>
      <c r="AS64" s="58"/>
      <c r="AT64" s="18"/>
      <c r="AU64" s="18"/>
      <c r="AV64" s="18"/>
      <c r="AW64" s="18"/>
      <c r="AX64" s="18"/>
      <c r="AY64" s="44"/>
      <c r="AZ64" s="43"/>
      <c r="BA64" s="18"/>
      <c r="BB64" s="18"/>
      <c r="BC64" s="18"/>
      <c r="BD64" s="18"/>
      <c r="BE64" s="44"/>
      <c r="BF64" s="35">
        <v>45692</v>
      </c>
      <c r="BG64" s="58"/>
      <c r="BH64" s="18"/>
      <c r="BI64" s="18"/>
      <c r="BJ64" s="18"/>
      <c r="BK64" s="18"/>
      <c r="BL64" s="18"/>
      <c r="BM64" s="45"/>
      <c r="BN64" s="43"/>
      <c r="BO64" s="18"/>
      <c r="BP64" s="18"/>
      <c r="BQ64" s="18"/>
      <c r="BR64" s="18"/>
      <c r="BS64" s="44"/>
      <c r="BT64" s="35">
        <v>46056</v>
      </c>
      <c r="BU64" s="58"/>
      <c r="BV64" s="18"/>
      <c r="BW64" s="18"/>
      <c r="BX64" s="18"/>
      <c r="BY64" s="18"/>
      <c r="BZ64" s="18"/>
      <c r="CA64" s="44"/>
      <c r="CB64" s="43"/>
      <c r="CC64" s="18"/>
      <c r="CD64" s="18"/>
      <c r="CE64" s="18"/>
      <c r="CF64" s="18"/>
      <c r="CG64" s="45"/>
      <c r="CI64" s="35">
        <v>46420</v>
      </c>
      <c r="CJ64" s="58"/>
      <c r="CK64" s="18"/>
      <c r="CL64" s="18"/>
      <c r="CM64" s="18"/>
      <c r="CN64" s="18"/>
      <c r="CO64" s="18"/>
      <c r="CP64" s="45"/>
      <c r="CQ64" s="43"/>
      <c r="CR64" s="18"/>
      <c r="CS64" s="18"/>
      <c r="CT64" s="18"/>
      <c r="CU64" s="18"/>
      <c r="CV64" s="44"/>
      <c r="CW64" s="90">
        <v>46781</v>
      </c>
      <c r="CX64" s="58"/>
      <c r="CY64" s="18"/>
      <c r="CZ64" s="18"/>
      <c r="DA64" s="18"/>
      <c r="DB64" s="18"/>
      <c r="DC64" s="18"/>
      <c r="DD64" s="45"/>
      <c r="DE64" s="43"/>
      <c r="DF64" s="18"/>
      <c r="DG64" s="18"/>
      <c r="DH64" s="18"/>
      <c r="DI64" s="18"/>
      <c r="DJ64" s="45"/>
      <c r="DL64" s="90">
        <v>47152</v>
      </c>
      <c r="DM64" s="58"/>
      <c r="DN64" s="18"/>
      <c r="DO64" s="18"/>
      <c r="DP64" s="18"/>
      <c r="DQ64" s="18"/>
      <c r="DR64" s="18"/>
      <c r="DS64" s="45"/>
      <c r="DT64" s="43"/>
      <c r="DU64" s="18"/>
      <c r="DV64" s="18"/>
      <c r="DW64" s="18"/>
      <c r="DX64" s="18"/>
      <c r="DY64" s="44"/>
      <c r="DZ64" s="38">
        <v>47512</v>
      </c>
      <c r="EA64" s="43"/>
      <c r="EB64" s="18"/>
      <c r="EC64" s="18"/>
      <c r="ED64" s="18"/>
      <c r="EE64" s="18"/>
      <c r="EF64" s="18"/>
      <c r="EG64" s="44"/>
      <c r="EH64" s="43"/>
      <c r="EI64" s="18"/>
      <c r="EJ64" s="18"/>
      <c r="EK64" s="18"/>
      <c r="EL64" s="18"/>
      <c r="EM64" s="45"/>
      <c r="EO64" s="35">
        <v>47883</v>
      </c>
      <c r="EP64" s="58"/>
      <c r="EQ64" s="18"/>
      <c r="ER64" s="18"/>
      <c r="ES64" s="18"/>
      <c r="ET64" s="18"/>
      <c r="EU64" s="18"/>
      <c r="EV64" s="45"/>
      <c r="EW64" s="43"/>
      <c r="EX64" s="18"/>
      <c r="EY64" s="18"/>
      <c r="EZ64" s="18"/>
      <c r="FA64" s="18"/>
      <c r="FB64" s="44"/>
      <c r="FC64" s="35">
        <v>48247</v>
      </c>
      <c r="FD64" s="58"/>
      <c r="FE64" s="18"/>
      <c r="FF64" s="18"/>
      <c r="FG64" s="18"/>
      <c r="FH64" s="18"/>
      <c r="FI64" s="18"/>
      <c r="FJ64" s="45"/>
      <c r="FK64" s="43"/>
      <c r="FL64" s="18"/>
      <c r="FM64" s="18"/>
      <c r="FN64" s="18"/>
      <c r="FO64" s="18"/>
      <c r="FP64" s="45"/>
    </row>
    <row r="65" spans="1:172" ht="15.75" thickBot="1" x14ac:dyDescent="0.3">
      <c r="A65" s="122"/>
      <c r="B65" s="349"/>
      <c r="C65" s="350"/>
      <c r="D65" s="350"/>
      <c r="E65" s="350"/>
      <c r="F65" s="350"/>
      <c r="G65" s="350"/>
      <c r="H65" s="350"/>
      <c r="I65" s="350"/>
      <c r="J65" s="350"/>
      <c r="K65" s="350"/>
      <c r="L65" s="350"/>
      <c r="M65" s="350"/>
      <c r="N65" s="351"/>
      <c r="P65" s="106">
        <v>44684</v>
      </c>
      <c r="Q65" s="43"/>
      <c r="R65" s="18"/>
      <c r="S65" s="18"/>
      <c r="T65" s="18"/>
      <c r="U65" s="18"/>
      <c r="V65" s="18"/>
      <c r="W65" s="45"/>
      <c r="X65" s="43"/>
      <c r="Y65" s="18"/>
      <c r="Z65" s="18"/>
      <c r="AA65" s="18"/>
      <c r="AB65" s="18"/>
      <c r="AC65" s="45"/>
      <c r="AD65" s="35">
        <v>44964</v>
      </c>
      <c r="AE65" s="43"/>
      <c r="AF65" s="18"/>
      <c r="AG65" s="18"/>
      <c r="AH65" s="18"/>
      <c r="AI65" s="18"/>
      <c r="AJ65" s="18"/>
      <c r="AK65" s="45"/>
      <c r="AL65" s="58"/>
      <c r="AM65" s="18"/>
      <c r="AN65" s="18"/>
      <c r="AO65" s="18"/>
      <c r="AP65" s="18"/>
      <c r="AQ65" s="44"/>
      <c r="AR65" s="35">
        <v>45328</v>
      </c>
      <c r="AS65" s="58"/>
      <c r="AT65" s="18"/>
      <c r="AU65" s="18"/>
      <c r="AV65" s="18"/>
      <c r="AW65" s="18"/>
      <c r="AX65" s="18"/>
      <c r="AY65" s="44"/>
      <c r="AZ65" s="43"/>
      <c r="BA65" s="18"/>
      <c r="BB65" s="18"/>
      <c r="BC65" s="18"/>
      <c r="BD65" s="18"/>
      <c r="BE65" s="44"/>
      <c r="BF65" s="35">
        <v>45699</v>
      </c>
      <c r="BG65" s="58"/>
      <c r="BH65" s="18"/>
      <c r="BI65" s="18"/>
      <c r="BJ65" s="18"/>
      <c r="BK65" s="18"/>
      <c r="BL65" s="18"/>
      <c r="BM65" s="45"/>
      <c r="BN65" s="43"/>
      <c r="BO65" s="18"/>
      <c r="BP65" s="18"/>
      <c r="BQ65" s="18"/>
      <c r="BR65" s="18"/>
      <c r="BS65" s="44"/>
      <c r="BT65" s="35">
        <v>46063</v>
      </c>
      <c r="BU65" s="58"/>
      <c r="BV65" s="18"/>
      <c r="BW65" s="18"/>
      <c r="BX65" s="18"/>
      <c r="BY65" s="18"/>
      <c r="BZ65" s="18"/>
      <c r="CA65" s="44"/>
      <c r="CB65" s="43"/>
      <c r="CC65" s="18"/>
      <c r="CD65" s="18"/>
      <c r="CE65" s="18"/>
      <c r="CF65" s="18"/>
      <c r="CG65" s="45"/>
      <c r="CI65" s="35">
        <v>46427</v>
      </c>
      <c r="CJ65" s="58"/>
      <c r="CK65" s="18"/>
      <c r="CL65" s="18"/>
      <c r="CM65" s="18"/>
      <c r="CN65" s="18"/>
      <c r="CO65" s="18"/>
      <c r="CP65" s="45"/>
      <c r="CQ65" s="43"/>
      <c r="CR65" s="18"/>
      <c r="CS65" s="18"/>
      <c r="CT65" s="18"/>
      <c r="CU65" s="18"/>
      <c r="CV65" s="44"/>
      <c r="CW65" s="90">
        <v>46788</v>
      </c>
      <c r="CX65" s="58"/>
      <c r="CY65" s="18"/>
      <c r="CZ65" s="18"/>
      <c r="DA65" s="18"/>
      <c r="DB65" s="18"/>
      <c r="DC65" s="18"/>
      <c r="DD65" s="45"/>
      <c r="DE65" s="43"/>
      <c r="DF65" s="18"/>
      <c r="DG65" s="18"/>
      <c r="DH65" s="18"/>
      <c r="DI65" s="18"/>
      <c r="DJ65" s="45"/>
      <c r="DL65" s="96">
        <v>47159</v>
      </c>
      <c r="DM65" s="58"/>
      <c r="DN65" s="18"/>
      <c r="DO65" s="18"/>
      <c r="DP65" s="18"/>
      <c r="DQ65" s="18"/>
      <c r="DR65" s="18"/>
      <c r="DS65" s="45"/>
      <c r="DT65" s="43"/>
      <c r="DU65" s="18"/>
      <c r="DV65" s="18"/>
      <c r="DW65" s="18"/>
      <c r="DX65" s="18"/>
      <c r="DY65" s="44"/>
      <c r="DZ65" s="38">
        <v>47519</v>
      </c>
      <c r="EA65" s="43"/>
      <c r="EB65" s="18"/>
      <c r="EC65" s="18"/>
      <c r="ED65" s="18"/>
      <c r="EE65" s="18"/>
      <c r="EF65" s="18"/>
      <c r="EG65" s="44"/>
      <c r="EH65" s="43"/>
      <c r="EI65" s="18"/>
      <c r="EJ65" s="18"/>
      <c r="EK65" s="18"/>
      <c r="EL65" s="18"/>
      <c r="EM65" s="45"/>
      <c r="EO65" s="35">
        <v>47890</v>
      </c>
      <c r="EP65" s="58"/>
      <c r="EQ65" s="18"/>
      <c r="ER65" s="18"/>
      <c r="ES65" s="18"/>
      <c r="ET65" s="18"/>
      <c r="EU65" s="18"/>
      <c r="EV65" s="45"/>
      <c r="EW65" s="43"/>
      <c r="EX65" s="18"/>
      <c r="EY65" s="18"/>
      <c r="EZ65" s="18"/>
      <c r="FA65" s="18"/>
      <c r="FB65" s="44"/>
      <c r="FC65" s="35">
        <v>48254</v>
      </c>
      <c r="FD65" s="58"/>
      <c r="FE65" s="18"/>
      <c r="FF65" s="18"/>
      <c r="FG65" s="18"/>
      <c r="FH65" s="18"/>
      <c r="FI65" s="18"/>
      <c r="FJ65" s="45"/>
      <c r="FK65" s="43"/>
      <c r="FL65" s="18"/>
      <c r="FM65" s="18"/>
      <c r="FN65" s="18"/>
      <c r="FO65" s="18"/>
      <c r="FP65" s="45"/>
    </row>
    <row r="66" spans="1:172" x14ac:dyDescent="0.25">
      <c r="A66" s="122"/>
      <c r="P66" s="106">
        <v>44691</v>
      </c>
      <c r="Q66" s="43"/>
      <c r="R66" s="18"/>
      <c r="S66" s="18"/>
      <c r="T66" s="18"/>
      <c r="U66" s="18"/>
      <c r="V66" s="18"/>
      <c r="W66" s="45"/>
      <c r="X66" s="43"/>
      <c r="Y66" s="18"/>
      <c r="Z66" s="18"/>
      <c r="AA66" s="18"/>
      <c r="AB66" s="18"/>
      <c r="AC66" s="45"/>
      <c r="AD66" s="35">
        <v>44971</v>
      </c>
      <c r="AE66" s="43"/>
      <c r="AF66" s="18"/>
      <c r="AG66" s="18"/>
      <c r="AH66" s="18"/>
      <c r="AI66" s="18"/>
      <c r="AJ66" s="18"/>
      <c r="AK66" s="45"/>
      <c r="AL66" s="58"/>
      <c r="AM66" s="18"/>
      <c r="AN66" s="18"/>
      <c r="AO66" s="18"/>
      <c r="AP66" s="18"/>
      <c r="AQ66" s="44"/>
      <c r="AR66" s="35">
        <v>45335</v>
      </c>
      <c r="AS66" s="58"/>
      <c r="AT66" s="18"/>
      <c r="AU66" s="18"/>
      <c r="AV66" s="18"/>
      <c r="AW66" s="18"/>
      <c r="AX66" s="18"/>
      <c r="AY66" s="44"/>
      <c r="AZ66" s="43"/>
      <c r="BA66" s="18"/>
      <c r="BB66" s="18"/>
      <c r="BC66" s="18"/>
      <c r="BD66" s="18"/>
      <c r="BE66" s="44"/>
      <c r="BF66" s="35">
        <v>45706</v>
      </c>
      <c r="BG66" s="58"/>
      <c r="BH66" s="18"/>
      <c r="BI66" s="18"/>
      <c r="BJ66" s="18"/>
      <c r="BK66" s="18"/>
      <c r="BL66" s="18"/>
      <c r="BM66" s="45"/>
      <c r="BN66" s="43"/>
      <c r="BO66" s="18"/>
      <c r="BP66" s="18"/>
      <c r="BQ66" s="18"/>
      <c r="BR66" s="18"/>
      <c r="BS66" s="44"/>
      <c r="BT66" s="35">
        <v>46070</v>
      </c>
      <c r="BU66" s="58"/>
      <c r="BV66" s="18"/>
      <c r="BW66" s="18"/>
      <c r="BX66" s="18"/>
      <c r="BY66" s="18"/>
      <c r="BZ66" s="18"/>
      <c r="CA66" s="44"/>
      <c r="CB66" s="43"/>
      <c r="CC66" s="18"/>
      <c r="CD66" s="18"/>
      <c r="CE66" s="18"/>
      <c r="CF66" s="18"/>
      <c r="CG66" s="45"/>
      <c r="CI66" s="35">
        <v>46434</v>
      </c>
      <c r="CJ66" s="58"/>
      <c r="CK66" s="18"/>
      <c r="CL66" s="18"/>
      <c r="CM66" s="18"/>
      <c r="CN66" s="18"/>
      <c r="CO66" s="18"/>
      <c r="CP66" s="45"/>
      <c r="CQ66" s="43"/>
      <c r="CR66" s="18"/>
      <c r="CS66" s="18"/>
      <c r="CT66" s="18"/>
      <c r="CU66" s="18"/>
      <c r="CV66" s="44"/>
      <c r="CW66" s="96">
        <v>46795</v>
      </c>
      <c r="CX66" s="58"/>
      <c r="CY66" s="18"/>
      <c r="CZ66" s="18"/>
      <c r="DA66" s="18"/>
      <c r="DB66" s="18"/>
      <c r="DC66" s="18"/>
      <c r="DD66" s="45"/>
      <c r="DE66" s="43"/>
      <c r="DF66" s="18"/>
      <c r="DG66" s="18"/>
      <c r="DH66" s="18"/>
      <c r="DI66" s="18"/>
      <c r="DJ66" s="45"/>
      <c r="DL66" s="94">
        <v>47166</v>
      </c>
      <c r="DM66" s="58"/>
      <c r="DN66" s="18"/>
      <c r="DO66" s="18"/>
      <c r="DP66" s="18"/>
      <c r="DQ66" s="18"/>
      <c r="DR66" s="18"/>
      <c r="DS66" s="45"/>
      <c r="DT66" s="43"/>
      <c r="DU66" s="18"/>
      <c r="DV66" s="18"/>
      <c r="DW66" s="18"/>
      <c r="DX66" s="18"/>
      <c r="DY66" s="44"/>
      <c r="DZ66" s="38">
        <v>47526</v>
      </c>
      <c r="EA66" s="43"/>
      <c r="EB66" s="18"/>
      <c r="EC66" s="18"/>
      <c r="ED66" s="18"/>
      <c r="EE66" s="18"/>
      <c r="EF66" s="18"/>
      <c r="EG66" s="44"/>
      <c r="EH66" s="43"/>
      <c r="EI66" s="18"/>
      <c r="EJ66" s="18"/>
      <c r="EK66" s="18"/>
      <c r="EL66" s="18"/>
      <c r="EM66" s="45"/>
      <c r="EO66" s="35">
        <v>47897</v>
      </c>
      <c r="EP66" s="58"/>
      <c r="EQ66" s="18"/>
      <c r="ER66" s="18"/>
      <c r="ES66" s="18"/>
      <c r="ET66" s="18"/>
      <c r="EU66" s="18"/>
      <c r="EV66" s="45"/>
      <c r="EW66" s="43"/>
      <c r="EX66" s="18"/>
      <c r="EY66" s="18"/>
      <c r="EZ66" s="18"/>
      <c r="FA66" s="18"/>
      <c r="FB66" s="44"/>
      <c r="FC66" s="35">
        <v>48261</v>
      </c>
      <c r="FD66" s="58"/>
      <c r="FE66" s="18"/>
      <c r="FF66" s="18"/>
      <c r="FG66" s="18"/>
      <c r="FH66" s="18"/>
      <c r="FI66" s="18"/>
      <c r="FJ66" s="45"/>
      <c r="FK66" s="43"/>
      <c r="FL66" s="18"/>
      <c r="FM66" s="18"/>
      <c r="FN66" s="18"/>
      <c r="FO66" s="18"/>
      <c r="FP66" s="45"/>
    </row>
    <row r="67" spans="1:172" ht="15.75" thickBot="1" x14ac:dyDescent="0.3">
      <c r="A67" s="122"/>
      <c r="P67" s="106">
        <v>44698</v>
      </c>
      <c r="Q67" s="43"/>
      <c r="R67" s="18"/>
      <c r="S67" s="18"/>
      <c r="T67" s="18"/>
      <c r="U67" s="18"/>
      <c r="V67" s="18"/>
      <c r="W67" s="45"/>
      <c r="X67" s="43"/>
      <c r="Y67" s="18"/>
      <c r="Z67" s="18"/>
      <c r="AA67" s="18"/>
      <c r="AB67" s="18"/>
      <c r="AC67" s="45"/>
      <c r="AD67" s="35">
        <v>44978</v>
      </c>
      <c r="AE67" s="43"/>
      <c r="AF67" s="18"/>
      <c r="AG67" s="18"/>
      <c r="AH67" s="18"/>
      <c r="AI67" s="18"/>
      <c r="AJ67" s="18"/>
      <c r="AK67" s="45"/>
      <c r="AL67" s="58"/>
      <c r="AM67" s="18"/>
      <c r="AN67" s="18"/>
      <c r="AO67" s="18"/>
      <c r="AP67" s="18"/>
      <c r="AQ67" s="44"/>
      <c r="AR67" s="35">
        <v>45342</v>
      </c>
      <c r="AS67" s="58"/>
      <c r="AT67" s="18"/>
      <c r="AU67" s="18"/>
      <c r="AV67" s="18"/>
      <c r="AW67" s="18"/>
      <c r="AX67" s="18"/>
      <c r="AY67" s="44"/>
      <c r="AZ67" s="43"/>
      <c r="BA67" s="18"/>
      <c r="BB67" s="18"/>
      <c r="BC67" s="18"/>
      <c r="BD67" s="18"/>
      <c r="BE67" s="44"/>
      <c r="BF67" s="35">
        <v>45713</v>
      </c>
      <c r="BG67" s="58"/>
      <c r="BH67" s="18"/>
      <c r="BI67" s="18"/>
      <c r="BJ67" s="18"/>
      <c r="BK67" s="18"/>
      <c r="BL67" s="18"/>
      <c r="BM67" s="45"/>
      <c r="BN67" s="43"/>
      <c r="BO67" s="18"/>
      <c r="BP67" s="18"/>
      <c r="BQ67" s="18"/>
      <c r="BR67" s="18"/>
      <c r="BS67" s="44"/>
      <c r="BT67" s="35">
        <v>46077</v>
      </c>
      <c r="BU67" s="58"/>
      <c r="BV67" s="18"/>
      <c r="BW67" s="18"/>
      <c r="BX67" s="18"/>
      <c r="BY67" s="18"/>
      <c r="BZ67" s="18"/>
      <c r="CA67" s="44"/>
      <c r="CB67" s="43"/>
      <c r="CC67" s="18"/>
      <c r="CD67" s="18"/>
      <c r="CE67" s="18"/>
      <c r="CF67" s="18"/>
      <c r="CG67" s="45"/>
      <c r="CI67" s="35">
        <v>46441</v>
      </c>
      <c r="CJ67" s="58"/>
      <c r="CK67" s="18"/>
      <c r="CL67" s="18"/>
      <c r="CM67" s="18"/>
      <c r="CN67" s="18"/>
      <c r="CO67" s="18"/>
      <c r="CP67" s="45"/>
      <c r="CQ67" s="43"/>
      <c r="CR67" s="18"/>
      <c r="CS67" s="18"/>
      <c r="CT67" s="18"/>
      <c r="CU67" s="18"/>
      <c r="CV67" s="44"/>
      <c r="CW67" s="90">
        <v>46802</v>
      </c>
      <c r="CX67" s="58"/>
      <c r="CY67" s="18"/>
      <c r="CZ67" s="18"/>
      <c r="DA67" s="18"/>
      <c r="DB67" s="18"/>
      <c r="DC67" s="18"/>
      <c r="DD67" s="45"/>
      <c r="DE67" s="43"/>
      <c r="DF67" s="18"/>
      <c r="DG67" s="18"/>
      <c r="DH67" s="18"/>
      <c r="DI67" s="18"/>
      <c r="DJ67" s="45"/>
      <c r="DL67" s="90">
        <v>47173</v>
      </c>
      <c r="DM67" s="58"/>
      <c r="DN67" s="18"/>
      <c r="DO67" s="18"/>
      <c r="DP67" s="18"/>
      <c r="DQ67" s="18"/>
      <c r="DR67" s="18"/>
      <c r="DS67" s="45"/>
      <c r="DT67" s="43"/>
      <c r="DU67" s="18"/>
      <c r="DV67" s="18"/>
      <c r="DW67" s="18"/>
      <c r="DX67" s="18"/>
      <c r="DY67" s="44"/>
      <c r="DZ67" s="38">
        <v>47533</v>
      </c>
      <c r="EA67" s="43"/>
      <c r="EB67" s="18"/>
      <c r="EC67" s="18"/>
      <c r="ED67" s="18"/>
      <c r="EE67" s="18"/>
      <c r="EF67" s="18"/>
      <c r="EG67" s="44"/>
      <c r="EH67" s="43"/>
      <c r="EI67" s="18"/>
      <c r="EJ67" s="18"/>
      <c r="EK67" s="18"/>
      <c r="EL67" s="18"/>
      <c r="EM67" s="45"/>
      <c r="EO67" s="35">
        <v>47904</v>
      </c>
      <c r="EP67" s="58"/>
      <c r="EQ67" s="18"/>
      <c r="ER67" s="18"/>
      <c r="ES67" s="18"/>
      <c r="ET67" s="18"/>
      <c r="EU67" s="18"/>
      <c r="EV67" s="45"/>
      <c r="EW67" s="43"/>
      <c r="EX67" s="18"/>
      <c r="EY67" s="18"/>
      <c r="EZ67" s="18"/>
      <c r="FA67" s="18"/>
      <c r="FB67" s="44"/>
      <c r="FC67" s="35">
        <v>48268</v>
      </c>
      <c r="FD67" s="58"/>
      <c r="FE67" s="18"/>
      <c r="FF67" s="18"/>
      <c r="FG67" s="18"/>
      <c r="FH67" s="18"/>
      <c r="FI67" s="18"/>
      <c r="FJ67" s="45"/>
      <c r="FK67" s="43"/>
      <c r="FL67" s="18"/>
      <c r="FM67" s="18"/>
      <c r="FN67" s="18"/>
      <c r="FO67" s="18"/>
      <c r="FP67" s="45"/>
    </row>
    <row r="68" spans="1:172" ht="15.75" thickBot="1" x14ac:dyDescent="0.3">
      <c r="A68" s="4">
        <v>0</v>
      </c>
      <c r="B68" s="136">
        <f>COUNTIF(B4:B56,0)</f>
        <v>4</v>
      </c>
      <c r="C68" s="136">
        <f t="shared" ref="C68:H68" si="0">COUNTIF(C4:C56,0)</f>
        <v>5</v>
      </c>
      <c r="D68" s="136">
        <f t="shared" si="0"/>
        <v>4</v>
      </c>
      <c r="E68" s="136">
        <f t="shared" si="0"/>
        <v>4</v>
      </c>
      <c r="F68" s="136">
        <f t="shared" si="0"/>
        <v>2</v>
      </c>
      <c r="G68" s="136">
        <f t="shared" si="0"/>
        <v>2</v>
      </c>
      <c r="H68" s="136">
        <f t="shared" si="0"/>
        <v>1</v>
      </c>
      <c r="J68" s="361">
        <f t="shared" ref="J68:J74" si="1">SUM(B68:H68)</f>
        <v>22</v>
      </c>
      <c r="K68" s="340"/>
      <c r="L68" s="340"/>
      <c r="M68" s="340"/>
      <c r="N68" s="346"/>
      <c r="P68" s="106">
        <v>44705</v>
      </c>
      <c r="Q68" s="43"/>
      <c r="R68" s="18"/>
      <c r="S68" s="18"/>
      <c r="T68" s="18"/>
      <c r="U68" s="18"/>
      <c r="V68" s="18"/>
      <c r="W68" s="45"/>
      <c r="X68" s="43"/>
      <c r="Y68" s="18"/>
      <c r="Z68" s="18"/>
      <c r="AA68" s="18"/>
      <c r="AB68" s="18"/>
      <c r="AC68" s="45"/>
      <c r="AD68" s="35">
        <v>44985</v>
      </c>
      <c r="AE68" s="43"/>
      <c r="AF68" s="18"/>
      <c r="AG68" s="18"/>
      <c r="AH68" s="18"/>
      <c r="AI68" s="18"/>
      <c r="AJ68" s="18"/>
      <c r="AK68" s="45"/>
      <c r="AL68" s="58"/>
      <c r="AM68" s="18"/>
      <c r="AN68" s="18"/>
      <c r="AO68" s="18"/>
      <c r="AP68" s="18"/>
      <c r="AQ68" s="44"/>
      <c r="AR68" s="35">
        <v>45349</v>
      </c>
      <c r="AS68" s="58"/>
      <c r="AT68" s="18"/>
      <c r="AU68" s="18"/>
      <c r="AV68" s="18"/>
      <c r="AW68" s="18"/>
      <c r="AX68" s="18"/>
      <c r="AY68" s="44"/>
      <c r="AZ68" s="43"/>
      <c r="BA68" s="18"/>
      <c r="BB68" s="18"/>
      <c r="BC68" s="18"/>
      <c r="BD68" s="18"/>
      <c r="BE68" s="44"/>
      <c r="BF68" s="35">
        <v>45720</v>
      </c>
      <c r="BG68" s="58"/>
      <c r="BH68" s="18"/>
      <c r="BI68" s="18"/>
      <c r="BJ68" s="18"/>
      <c r="BK68" s="18"/>
      <c r="BL68" s="18"/>
      <c r="BM68" s="45"/>
      <c r="BN68" s="43"/>
      <c r="BO68" s="18"/>
      <c r="BP68" s="18"/>
      <c r="BQ68" s="18"/>
      <c r="BR68" s="18"/>
      <c r="BS68" s="44"/>
      <c r="BT68" s="35">
        <v>46084</v>
      </c>
      <c r="BU68" s="58"/>
      <c r="BV68" s="18"/>
      <c r="BW68" s="18"/>
      <c r="BX68" s="18"/>
      <c r="BY68" s="18"/>
      <c r="BZ68" s="18"/>
      <c r="CA68" s="44"/>
      <c r="CB68" s="43"/>
      <c r="CC68" s="18"/>
      <c r="CD68" s="18"/>
      <c r="CE68" s="18"/>
      <c r="CF68" s="18"/>
      <c r="CG68" s="45"/>
      <c r="CI68" s="35">
        <v>46448</v>
      </c>
      <c r="CJ68" s="58"/>
      <c r="CK68" s="18"/>
      <c r="CL68" s="18"/>
      <c r="CM68" s="18"/>
      <c r="CN68" s="18"/>
      <c r="CO68" s="18"/>
      <c r="CP68" s="45"/>
      <c r="CQ68" s="43"/>
      <c r="CR68" s="18"/>
      <c r="CS68" s="18"/>
      <c r="CT68" s="18"/>
      <c r="CU68" s="18"/>
      <c r="CV68" s="44"/>
      <c r="CW68" s="90">
        <v>46809</v>
      </c>
      <c r="CX68" s="58"/>
      <c r="CY68" s="18"/>
      <c r="CZ68" s="18"/>
      <c r="DA68" s="18"/>
      <c r="DB68" s="18"/>
      <c r="DC68" s="18"/>
      <c r="DD68" s="45"/>
      <c r="DE68" s="43"/>
      <c r="DF68" s="18"/>
      <c r="DG68" s="18"/>
      <c r="DH68" s="18"/>
      <c r="DI68" s="18"/>
      <c r="DJ68" s="45"/>
      <c r="DL68" s="90">
        <v>47180</v>
      </c>
      <c r="DM68" s="58"/>
      <c r="DN68" s="18"/>
      <c r="DO68" s="18"/>
      <c r="DP68" s="18"/>
      <c r="DQ68" s="18"/>
      <c r="DR68" s="18"/>
      <c r="DS68" s="45"/>
      <c r="DT68" s="43"/>
      <c r="DU68" s="18"/>
      <c r="DV68" s="18"/>
      <c r="DW68" s="18"/>
      <c r="DX68" s="18"/>
      <c r="DY68" s="44"/>
      <c r="DZ68" s="38">
        <v>47540</v>
      </c>
      <c r="EA68" s="43"/>
      <c r="EB68" s="18"/>
      <c r="EC68" s="18"/>
      <c r="ED68" s="18"/>
      <c r="EE68" s="18"/>
      <c r="EF68" s="18"/>
      <c r="EG68" s="44"/>
      <c r="EH68" s="43"/>
      <c r="EI68" s="18"/>
      <c r="EJ68" s="18"/>
      <c r="EK68" s="18"/>
      <c r="EL68" s="18"/>
      <c r="EM68" s="45"/>
      <c r="EO68" s="35">
        <v>47911</v>
      </c>
      <c r="EP68" s="58"/>
      <c r="EQ68" s="18"/>
      <c r="ER68" s="18"/>
      <c r="ES68" s="18"/>
      <c r="ET68" s="18"/>
      <c r="EU68" s="18"/>
      <c r="EV68" s="45"/>
      <c r="EW68" s="43"/>
      <c r="EX68" s="18"/>
      <c r="EY68" s="18"/>
      <c r="EZ68" s="18"/>
      <c r="FA68" s="18"/>
      <c r="FB68" s="44"/>
      <c r="FC68" s="35">
        <v>48275</v>
      </c>
      <c r="FD68" s="58"/>
      <c r="FE68" s="18"/>
      <c r="FF68" s="18"/>
      <c r="FG68" s="18"/>
      <c r="FH68" s="18"/>
      <c r="FI68" s="18"/>
      <c r="FJ68" s="45"/>
      <c r="FK68" s="43"/>
      <c r="FL68" s="18"/>
      <c r="FM68" s="18"/>
      <c r="FN68" s="18"/>
      <c r="FO68" s="18"/>
      <c r="FP68" s="45"/>
    </row>
    <row r="69" spans="1:172" ht="15.75" thickBot="1" x14ac:dyDescent="0.3">
      <c r="A69" s="4">
        <v>4</v>
      </c>
      <c r="B69" s="8">
        <f>COUNTIF(B4:B56,4)</f>
        <v>6</v>
      </c>
      <c r="C69" s="8">
        <f t="shared" ref="C69:H69" si="2">COUNTIF(C4:C56,4)</f>
        <v>4</v>
      </c>
      <c r="D69" s="8">
        <f t="shared" si="2"/>
        <v>4</v>
      </c>
      <c r="E69" s="8">
        <f t="shared" si="2"/>
        <v>6</v>
      </c>
      <c r="F69" s="8">
        <f t="shared" si="2"/>
        <v>6</v>
      </c>
      <c r="G69" s="8">
        <f t="shared" si="2"/>
        <v>5</v>
      </c>
      <c r="H69" s="8">
        <f t="shared" si="2"/>
        <v>4</v>
      </c>
      <c r="J69" s="361">
        <f t="shared" si="1"/>
        <v>35</v>
      </c>
      <c r="K69" s="340"/>
      <c r="L69" s="340"/>
      <c r="M69" s="340"/>
      <c r="N69" s="346"/>
      <c r="P69" s="106">
        <v>44712</v>
      </c>
      <c r="Q69" s="43"/>
      <c r="R69" s="18"/>
      <c r="S69" s="18"/>
      <c r="T69" s="18"/>
      <c r="U69" s="18"/>
      <c r="V69" s="18"/>
      <c r="W69" s="45"/>
      <c r="X69" s="43"/>
      <c r="Y69" s="18"/>
      <c r="Z69" s="18"/>
      <c r="AA69" s="18"/>
      <c r="AB69" s="18"/>
      <c r="AC69" s="45"/>
      <c r="AD69" s="35">
        <v>44992</v>
      </c>
      <c r="AE69" s="43"/>
      <c r="AF69" s="18"/>
      <c r="AG69" s="18"/>
      <c r="AH69" s="18"/>
      <c r="AI69" s="18"/>
      <c r="AJ69" s="18"/>
      <c r="AK69" s="45"/>
      <c r="AL69" s="58"/>
      <c r="AM69" s="18"/>
      <c r="AN69" s="18"/>
      <c r="AO69" s="18"/>
      <c r="AP69" s="18"/>
      <c r="AQ69" s="44"/>
      <c r="AR69" s="35">
        <v>45356</v>
      </c>
      <c r="AS69" s="58"/>
      <c r="AT69" s="18"/>
      <c r="AU69" s="18"/>
      <c r="AV69" s="18"/>
      <c r="AW69" s="18"/>
      <c r="AX69" s="18"/>
      <c r="AY69" s="44"/>
      <c r="AZ69" s="43"/>
      <c r="BA69" s="18"/>
      <c r="BB69" s="18"/>
      <c r="BC69" s="18"/>
      <c r="BD69" s="18"/>
      <c r="BE69" s="44"/>
      <c r="BF69" s="35">
        <v>45727</v>
      </c>
      <c r="BG69" s="58"/>
      <c r="BH69" s="18"/>
      <c r="BI69" s="18"/>
      <c r="BJ69" s="18"/>
      <c r="BK69" s="18"/>
      <c r="BL69" s="18"/>
      <c r="BM69" s="45"/>
      <c r="BN69" s="43"/>
      <c r="BO69" s="18"/>
      <c r="BP69" s="18"/>
      <c r="BQ69" s="18"/>
      <c r="BR69" s="18"/>
      <c r="BS69" s="44"/>
      <c r="BT69" s="35">
        <v>46091</v>
      </c>
      <c r="BU69" s="58"/>
      <c r="BV69" s="18"/>
      <c r="BW69" s="18"/>
      <c r="BX69" s="18"/>
      <c r="BY69" s="18"/>
      <c r="BZ69" s="18"/>
      <c r="CA69" s="44"/>
      <c r="CB69" s="43"/>
      <c r="CC69" s="18"/>
      <c r="CD69" s="18"/>
      <c r="CE69" s="18"/>
      <c r="CF69" s="18"/>
      <c r="CG69" s="45"/>
      <c r="CI69" s="35">
        <v>46455</v>
      </c>
      <c r="CJ69" s="58"/>
      <c r="CK69" s="18"/>
      <c r="CL69" s="18"/>
      <c r="CM69" s="18"/>
      <c r="CN69" s="18"/>
      <c r="CO69" s="18"/>
      <c r="CP69" s="45"/>
      <c r="CQ69" s="43"/>
      <c r="CR69" s="18"/>
      <c r="CS69" s="18"/>
      <c r="CT69" s="18"/>
      <c r="CU69" s="18"/>
      <c r="CV69" s="44"/>
      <c r="CW69" s="96">
        <v>46816</v>
      </c>
      <c r="CX69" s="58"/>
      <c r="CY69" s="18"/>
      <c r="CZ69" s="18"/>
      <c r="DA69" s="18"/>
      <c r="DB69" s="18"/>
      <c r="DC69" s="18"/>
      <c r="DD69" s="45"/>
      <c r="DE69" s="43"/>
      <c r="DF69" s="18"/>
      <c r="DG69" s="18"/>
      <c r="DH69" s="18"/>
      <c r="DI69" s="18"/>
      <c r="DJ69" s="45"/>
      <c r="DL69" s="96">
        <v>47187</v>
      </c>
      <c r="DM69" s="58"/>
      <c r="DN69" s="18"/>
      <c r="DO69" s="18"/>
      <c r="DP69" s="18"/>
      <c r="DQ69" s="18"/>
      <c r="DR69" s="18"/>
      <c r="DS69" s="45"/>
      <c r="DT69" s="43"/>
      <c r="DU69" s="18"/>
      <c r="DV69" s="18"/>
      <c r="DW69" s="18"/>
      <c r="DX69" s="18"/>
      <c r="DY69" s="44"/>
      <c r="DZ69" s="38">
        <v>47547</v>
      </c>
      <c r="EA69" s="43"/>
      <c r="EB69" s="18"/>
      <c r="EC69" s="18"/>
      <c r="ED69" s="18"/>
      <c r="EE69" s="18"/>
      <c r="EF69" s="18"/>
      <c r="EG69" s="44"/>
      <c r="EH69" s="43"/>
      <c r="EI69" s="18"/>
      <c r="EJ69" s="18"/>
      <c r="EK69" s="18"/>
      <c r="EL69" s="18"/>
      <c r="EM69" s="45"/>
      <c r="EO69" s="35">
        <v>47918</v>
      </c>
      <c r="EP69" s="58"/>
      <c r="EQ69" s="18"/>
      <c r="ER69" s="18"/>
      <c r="ES69" s="18"/>
      <c r="ET69" s="18"/>
      <c r="EU69" s="18"/>
      <c r="EV69" s="45"/>
      <c r="EW69" s="43"/>
      <c r="EX69" s="18"/>
      <c r="EY69" s="18"/>
      <c r="EZ69" s="18"/>
      <c r="FA69" s="18"/>
      <c r="FB69" s="44"/>
      <c r="FC69" s="35">
        <v>48282</v>
      </c>
      <c r="FD69" s="58"/>
      <c r="FE69" s="18"/>
      <c r="FF69" s="18"/>
      <c r="FG69" s="18"/>
      <c r="FH69" s="18"/>
      <c r="FI69" s="18"/>
      <c r="FJ69" s="45"/>
      <c r="FK69" s="43"/>
      <c r="FL69" s="18"/>
      <c r="FM69" s="18"/>
      <c r="FN69" s="18"/>
      <c r="FO69" s="18"/>
      <c r="FP69" s="45"/>
    </row>
    <row r="70" spans="1:172" ht="15.75" thickBot="1" x14ac:dyDescent="0.3">
      <c r="A70" s="4">
        <v>1</v>
      </c>
      <c r="B70" s="8">
        <f>COUNTIF(B4:B56,1)</f>
        <v>4</v>
      </c>
      <c r="C70" s="8">
        <f t="shared" ref="C70:H70" si="3">COUNTIF(C4:C56,1)</f>
        <v>3</v>
      </c>
      <c r="D70" s="8">
        <f t="shared" si="3"/>
        <v>4</v>
      </c>
      <c r="E70" s="8">
        <f t="shared" si="3"/>
        <v>3</v>
      </c>
      <c r="F70" s="8">
        <f t="shared" si="3"/>
        <v>6</v>
      </c>
      <c r="G70" s="8">
        <f t="shared" si="3"/>
        <v>5</v>
      </c>
      <c r="H70" s="8">
        <f t="shared" si="3"/>
        <v>5</v>
      </c>
      <c r="J70" s="361">
        <f t="shared" si="1"/>
        <v>30</v>
      </c>
      <c r="K70" s="340"/>
      <c r="L70" s="340"/>
      <c r="M70" s="340"/>
      <c r="N70" s="346"/>
      <c r="P70" s="106">
        <v>44719</v>
      </c>
      <c r="Q70" s="43"/>
      <c r="R70" s="18"/>
      <c r="S70" s="18"/>
      <c r="T70" s="18"/>
      <c r="U70" s="18"/>
      <c r="V70" s="18"/>
      <c r="W70" s="45"/>
      <c r="X70" s="43"/>
      <c r="Y70" s="18"/>
      <c r="Z70" s="18"/>
      <c r="AA70" s="18"/>
      <c r="AB70" s="18"/>
      <c r="AC70" s="45"/>
      <c r="AD70" s="35">
        <v>44999</v>
      </c>
      <c r="AE70" s="43"/>
      <c r="AF70" s="18"/>
      <c r="AG70" s="18"/>
      <c r="AH70" s="18"/>
      <c r="AI70" s="18"/>
      <c r="AJ70" s="18"/>
      <c r="AK70" s="45"/>
      <c r="AL70" s="58"/>
      <c r="AM70" s="18"/>
      <c r="AN70" s="18"/>
      <c r="AO70" s="18"/>
      <c r="AP70" s="18"/>
      <c r="AQ70" s="44"/>
      <c r="AR70" s="35">
        <v>45363</v>
      </c>
      <c r="AS70" s="58"/>
      <c r="AT70" s="18"/>
      <c r="AU70" s="18"/>
      <c r="AV70" s="18"/>
      <c r="AW70" s="18"/>
      <c r="AX70" s="18"/>
      <c r="AY70" s="44"/>
      <c r="AZ70" s="43"/>
      <c r="BA70" s="18"/>
      <c r="BB70" s="18"/>
      <c r="BC70" s="18"/>
      <c r="BD70" s="18"/>
      <c r="BE70" s="44"/>
      <c r="BF70" s="35">
        <v>45734</v>
      </c>
      <c r="BG70" s="58"/>
      <c r="BH70" s="18"/>
      <c r="BI70" s="18"/>
      <c r="BJ70" s="18"/>
      <c r="BK70" s="18"/>
      <c r="BL70" s="18"/>
      <c r="BM70" s="45"/>
      <c r="BN70" s="43"/>
      <c r="BO70" s="18"/>
      <c r="BP70" s="18"/>
      <c r="BQ70" s="18"/>
      <c r="BR70" s="18"/>
      <c r="BS70" s="44"/>
      <c r="BT70" s="35">
        <v>46098</v>
      </c>
      <c r="BU70" s="58"/>
      <c r="BV70" s="18"/>
      <c r="BW70" s="18"/>
      <c r="BX70" s="18"/>
      <c r="BY70" s="18"/>
      <c r="BZ70" s="18"/>
      <c r="CA70" s="44"/>
      <c r="CB70" s="43"/>
      <c r="CC70" s="18"/>
      <c r="CD70" s="18"/>
      <c r="CE70" s="18"/>
      <c r="CF70" s="18"/>
      <c r="CG70" s="45"/>
      <c r="CI70" s="35">
        <v>46462</v>
      </c>
      <c r="CJ70" s="58"/>
      <c r="CK70" s="18"/>
      <c r="CL70" s="18"/>
      <c r="CM70" s="18"/>
      <c r="CN70" s="18"/>
      <c r="CO70" s="18"/>
      <c r="CP70" s="45"/>
      <c r="CQ70" s="43"/>
      <c r="CR70" s="18"/>
      <c r="CS70" s="18"/>
      <c r="CT70" s="18"/>
      <c r="CU70" s="18"/>
      <c r="CV70" s="44"/>
      <c r="CW70" s="94">
        <v>46823</v>
      </c>
      <c r="CX70" s="58"/>
      <c r="CY70" s="18"/>
      <c r="CZ70" s="18"/>
      <c r="DA70" s="18"/>
      <c r="DB70" s="18"/>
      <c r="DC70" s="18"/>
      <c r="DD70" s="45"/>
      <c r="DE70" s="43"/>
      <c r="DF70" s="18"/>
      <c r="DG70" s="18"/>
      <c r="DH70" s="18"/>
      <c r="DI70" s="18"/>
      <c r="DJ70" s="45"/>
      <c r="DL70" s="94">
        <v>47194</v>
      </c>
      <c r="DM70" s="58"/>
      <c r="DN70" s="18"/>
      <c r="DO70" s="18"/>
      <c r="DP70" s="18"/>
      <c r="DQ70" s="18"/>
      <c r="DR70" s="18"/>
      <c r="DS70" s="45"/>
      <c r="DT70" s="43"/>
      <c r="DU70" s="18"/>
      <c r="DV70" s="18"/>
      <c r="DW70" s="18"/>
      <c r="DX70" s="18"/>
      <c r="DY70" s="44"/>
      <c r="DZ70" s="38">
        <v>47554</v>
      </c>
      <c r="EA70" s="43"/>
      <c r="EB70" s="18"/>
      <c r="EC70" s="18"/>
      <c r="ED70" s="18"/>
      <c r="EE70" s="18"/>
      <c r="EF70" s="18"/>
      <c r="EG70" s="44"/>
      <c r="EH70" s="43"/>
      <c r="EI70" s="18"/>
      <c r="EJ70" s="18"/>
      <c r="EK70" s="18"/>
      <c r="EL70" s="18"/>
      <c r="EM70" s="45"/>
      <c r="EO70" s="35">
        <v>47925</v>
      </c>
      <c r="EP70" s="58"/>
      <c r="EQ70" s="18"/>
      <c r="ER70" s="18"/>
      <c r="ES70" s="18"/>
      <c r="ET70" s="18"/>
      <c r="EU70" s="18"/>
      <c r="EV70" s="45"/>
      <c r="EW70" s="43"/>
      <c r="EX70" s="18"/>
      <c r="EY70" s="18"/>
      <c r="EZ70" s="18"/>
      <c r="FA70" s="18"/>
      <c r="FB70" s="44"/>
      <c r="FC70" s="35">
        <v>48289</v>
      </c>
      <c r="FD70" s="58"/>
      <c r="FE70" s="18"/>
      <c r="FF70" s="18"/>
      <c r="FG70" s="18"/>
      <c r="FH70" s="18"/>
      <c r="FI70" s="18"/>
      <c r="FJ70" s="45"/>
      <c r="FK70" s="43"/>
      <c r="FL70" s="18"/>
      <c r="FM70" s="18"/>
      <c r="FN70" s="18"/>
      <c r="FO70" s="18"/>
      <c r="FP70" s="45"/>
    </row>
    <row r="71" spans="1:172" ht="15.75" thickBot="1" x14ac:dyDescent="0.3">
      <c r="A71" s="4">
        <v>2</v>
      </c>
      <c r="B71" s="8">
        <f>COUNTIF(B4:B56,2)</f>
        <v>7</v>
      </c>
      <c r="C71" s="8">
        <f t="shared" ref="C71:H71" si="4">COUNTIF(C4:C56,2)</f>
        <v>3</v>
      </c>
      <c r="D71" s="8">
        <f t="shared" si="4"/>
        <v>5</v>
      </c>
      <c r="E71" s="8">
        <f t="shared" si="4"/>
        <v>4</v>
      </c>
      <c r="F71" s="8">
        <f t="shared" si="4"/>
        <v>6</v>
      </c>
      <c r="G71" s="8">
        <f t="shared" si="4"/>
        <v>6</v>
      </c>
      <c r="H71" s="8">
        <f t="shared" si="4"/>
        <v>5</v>
      </c>
      <c r="J71" s="361">
        <f t="shared" si="1"/>
        <v>36</v>
      </c>
      <c r="K71" s="340"/>
      <c r="L71" s="340"/>
      <c r="M71" s="340"/>
      <c r="N71" s="346"/>
      <c r="P71" s="106">
        <v>44726</v>
      </c>
      <c r="Q71" s="43"/>
      <c r="R71" s="18"/>
      <c r="S71" s="18"/>
      <c r="T71" s="18"/>
      <c r="U71" s="18"/>
      <c r="V71" s="18"/>
      <c r="W71" s="45"/>
      <c r="X71" s="43"/>
      <c r="Y71" s="18"/>
      <c r="Z71" s="18"/>
      <c r="AA71" s="18"/>
      <c r="AB71" s="18"/>
      <c r="AC71" s="45"/>
      <c r="AD71" s="35">
        <v>45006</v>
      </c>
      <c r="AE71" s="43"/>
      <c r="AF71" s="18"/>
      <c r="AG71" s="18"/>
      <c r="AH71" s="18"/>
      <c r="AI71" s="18"/>
      <c r="AJ71" s="18"/>
      <c r="AK71" s="45"/>
      <c r="AL71" s="58"/>
      <c r="AM71" s="18"/>
      <c r="AN71" s="18"/>
      <c r="AO71" s="18"/>
      <c r="AP71" s="18"/>
      <c r="AQ71" s="44"/>
      <c r="AR71" s="35">
        <v>45370</v>
      </c>
      <c r="AS71" s="58"/>
      <c r="AT71" s="18"/>
      <c r="AU71" s="18"/>
      <c r="AV71" s="18"/>
      <c r="AW71" s="18"/>
      <c r="AX71" s="18"/>
      <c r="AY71" s="44"/>
      <c r="AZ71" s="43"/>
      <c r="BA71" s="18"/>
      <c r="BB71" s="18"/>
      <c r="BC71" s="18"/>
      <c r="BD71" s="18"/>
      <c r="BE71" s="44"/>
      <c r="BF71" s="35">
        <v>45741</v>
      </c>
      <c r="BG71" s="58"/>
      <c r="BH71" s="18"/>
      <c r="BI71" s="18"/>
      <c r="BJ71" s="18"/>
      <c r="BK71" s="18"/>
      <c r="BL71" s="18"/>
      <c r="BM71" s="45"/>
      <c r="BN71" s="43"/>
      <c r="BO71" s="18"/>
      <c r="BP71" s="18"/>
      <c r="BQ71" s="18"/>
      <c r="BR71" s="18"/>
      <c r="BS71" s="44"/>
      <c r="BT71" s="35">
        <v>46105</v>
      </c>
      <c r="BU71" s="58"/>
      <c r="BV71" s="18"/>
      <c r="BW71" s="18"/>
      <c r="BX71" s="18"/>
      <c r="BY71" s="18"/>
      <c r="BZ71" s="18"/>
      <c r="CA71" s="44"/>
      <c r="CB71" s="43"/>
      <c r="CC71" s="18"/>
      <c r="CD71" s="18"/>
      <c r="CE71" s="18"/>
      <c r="CF71" s="18"/>
      <c r="CG71" s="45"/>
      <c r="CI71" s="35">
        <v>46469</v>
      </c>
      <c r="CJ71" s="58"/>
      <c r="CK71" s="18"/>
      <c r="CL71" s="18"/>
      <c r="CM71" s="18"/>
      <c r="CN71" s="18"/>
      <c r="CO71" s="18"/>
      <c r="CP71" s="45"/>
      <c r="CQ71" s="43"/>
      <c r="CR71" s="18"/>
      <c r="CS71" s="18"/>
      <c r="CT71" s="18"/>
      <c r="CU71" s="18"/>
      <c r="CV71" s="44"/>
      <c r="CW71" s="90">
        <v>46830</v>
      </c>
      <c r="CX71" s="58"/>
      <c r="CY71" s="18"/>
      <c r="CZ71" s="18"/>
      <c r="DA71" s="18"/>
      <c r="DB71" s="18"/>
      <c r="DC71" s="18"/>
      <c r="DD71" s="45"/>
      <c r="DE71" s="43"/>
      <c r="DF71" s="18"/>
      <c r="DG71" s="18"/>
      <c r="DH71" s="18"/>
      <c r="DI71" s="18"/>
      <c r="DJ71" s="45"/>
      <c r="DL71" s="90">
        <v>47201</v>
      </c>
      <c r="DM71" s="58"/>
      <c r="DN71" s="18"/>
      <c r="DO71" s="18"/>
      <c r="DP71" s="18"/>
      <c r="DQ71" s="18"/>
      <c r="DR71" s="18"/>
      <c r="DS71" s="45"/>
      <c r="DT71" s="43"/>
      <c r="DU71" s="18"/>
      <c r="DV71" s="18"/>
      <c r="DW71" s="18"/>
      <c r="DX71" s="18"/>
      <c r="DY71" s="44"/>
      <c r="DZ71" s="38">
        <v>47561</v>
      </c>
      <c r="EA71" s="43"/>
      <c r="EB71" s="18"/>
      <c r="EC71" s="18"/>
      <c r="ED71" s="18"/>
      <c r="EE71" s="18"/>
      <c r="EF71" s="18"/>
      <c r="EG71" s="44"/>
      <c r="EH71" s="43"/>
      <c r="EI71" s="18"/>
      <c r="EJ71" s="18"/>
      <c r="EK71" s="18"/>
      <c r="EL71" s="18"/>
      <c r="EM71" s="45"/>
      <c r="EO71" s="35">
        <v>47932</v>
      </c>
      <c r="EP71" s="58"/>
      <c r="EQ71" s="18"/>
      <c r="ER71" s="18"/>
      <c r="ES71" s="18"/>
      <c r="ET71" s="18"/>
      <c r="EU71" s="18"/>
      <c r="EV71" s="45"/>
      <c r="EW71" s="43"/>
      <c r="EX71" s="18"/>
      <c r="EY71" s="18"/>
      <c r="EZ71" s="18"/>
      <c r="FA71" s="18"/>
      <c r="FB71" s="44"/>
      <c r="FC71" s="35">
        <v>48296</v>
      </c>
      <c r="FD71" s="58"/>
      <c r="FE71" s="18"/>
      <c r="FF71" s="18"/>
      <c r="FG71" s="18"/>
      <c r="FH71" s="18"/>
      <c r="FI71" s="18"/>
      <c r="FJ71" s="45"/>
      <c r="FK71" s="43"/>
      <c r="FL71" s="18"/>
      <c r="FM71" s="18"/>
      <c r="FN71" s="18"/>
      <c r="FO71" s="18"/>
      <c r="FP71" s="45"/>
    </row>
    <row r="72" spans="1:172" ht="15.75" thickBot="1" x14ac:dyDescent="0.3">
      <c r="A72" s="4">
        <v>3</v>
      </c>
      <c r="B72" s="8">
        <f>COUNTIF(B4:B56,3)</f>
        <v>3</v>
      </c>
      <c r="C72" s="8">
        <f t="shared" ref="C72:H72" si="5">COUNTIF(C4:C56,3)</f>
        <v>6</v>
      </c>
      <c r="D72" s="8">
        <f t="shared" si="5"/>
        <v>5</v>
      </c>
      <c r="E72" s="8">
        <f t="shared" si="5"/>
        <v>4</v>
      </c>
      <c r="F72" s="8">
        <f t="shared" si="5"/>
        <v>2</v>
      </c>
      <c r="G72" s="8">
        <f t="shared" si="5"/>
        <v>5</v>
      </c>
      <c r="H72" s="8">
        <f t="shared" si="5"/>
        <v>5</v>
      </c>
      <c r="J72" s="361">
        <f t="shared" si="1"/>
        <v>30</v>
      </c>
      <c r="K72" s="340"/>
      <c r="L72" s="340"/>
      <c r="M72" s="340"/>
      <c r="N72" s="346"/>
      <c r="P72" s="106">
        <v>44733</v>
      </c>
      <c r="Q72" s="43"/>
      <c r="R72" s="18"/>
      <c r="S72" s="18"/>
      <c r="T72" s="18"/>
      <c r="U72" s="18"/>
      <c r="V72" s="18"/>
      <c r="W72" s="45"/>
      <c r="X72" s="43"/>
      <c r="Y72" s="18"/>
      <c r="Z72" s="18"/>
      <c r="AA72" s="18"/>
      <c r="AB72" s="18"/>
      <c r="AC72" s="45"/>
      <c r="AD72" s="35">
        <v>45013</v>
      </c>
      <c r="AE72" s="43"/>
      <c r="AF72" s="18"/>
      <c r="AG72" s="18"/>
      <c r="AH72" s="18"/>
      <c r="AI72" s="18"/>
      <c r="AJ72" s="18"/>
      <c r="AK72" s="45"/>
      <c r="AL72" s="58"/>
      <c r="AM72" s="18"/>
      <c r="AN72" s="18"/>
      <c r="AO72" s="18"/>
      <c r="AP72" s="18"/>
      <c r="AQ72" s="44"/>
      <c r="AR72" s="35">
        <v>45377</v>
      </c>
      <c r="AS72" s="58"/>
      <c r="AT72" s="18"/>
      <c r="AU72" s="18"/>
      <c r="AV72" s="18"/>
      <c r="AW72" s="18"/>
      <c r="AX72" s="18"/>
      <c r="AY72" s="44"/>
      <c r="AZ72" s="43"/>
      <c r="BA72" s="18"/>
      <c r="BB72" s="18"/>
      <c r="BC72" s="18"/>
      <c r="BD72" s="18"/>
      <c r="BE72" s="44"/>
      <c r="BF72" s="35">
        <v>45748</v>
      </c>
      <c r="BG72" s="58"/>
      <c r="BH72" s="18"/>
      <c r="BI72" s="18"/>
      <c r="BJ72" s="18"/>
      <c r="BK72" s="18"/>
      <c r="BL72" s="18"/>
      <c r="BM72" s="45"/>
      <c r="BN72" s="43"/>
      <c r="BO72" s="18"/>
      <c r="BP72" s="18"/>
      <c r="BQ72" s="18"/>
      <c r="BR72" s="18"/>
      <c r="BS72" s="44"/>
      <c r="BT72" s="35">
        <v>46112</v>
      </c>
      <c r="BU72" s="58"/>
      <c r="BV72" s="18"/>
      <c r="BW72" s="18"/>
      <c r="BX72" s="18"/>
      <c r="BY72" s="18"/>
      <c r="BZ72" s="18"/>
      <c r="CA72" s="44"/>
      <c r="CB72" s="43"/>
      <c r="CC72" s="18"/>
      <c r="CD72" s="18"/>
      <c r="CE72" s="18"/>
      <c r="CF72" s="18"/>
      <c r="CG72" s="45"/>
      <c r="CI72" s="35">
        <v>46476</v>
      </c>
      <c r="CJ72" s="58"/>
      <c r="CK72" s="18"/>
      <c r="CL72" s="18"/>
      <c r="CM72" s="18"/>
      <c r="CN72" s="18"/>
      <c r="CO72" s="18"/>
      <c r="CP72" s="45"/>
      <c r="CQ72" s="43"/>
      <c r="CR72" s="18"/>
      <c r="CS72" s="18"/>
      <c r="CT72" s="18"/>
      <c r="CU72" s="18"/>
      <c r="CV72" s="44"/>
      <c r="CW72" s="90">
        <v>46837</v>
      </c>
      <c r="CX72" s="58"/>
      <c r="CY72" s="18"/>
      <c r="CZ72" s="18"/>
      <c r="DA72" s="18"/>
      <c r="DB72" s="18"/>
      <c r="DC72" s="18"/>
      <c r="DD72" s="45"/>
      <c r="DE72" s="43"/>
      <c r="DF72" s="18"/>
      <c r="DG72" s="18"/>
      <c r="DH72" s="18"/>
      <c r="DI72" s="18"/>
      <c r="DJ72" s="45"/>
      <c r="DL72" s="90">
        <v>47208</v>
      </c>
      <c r="DM72" s="58"/>
      <c r="DN72" s="18"/>
      <c r="DO72" s="18"/>
      <c r="DP72" s="18"/>
      <c r="DQ72" s="18"/>
      <c r="DR72" s="18"/>
      <c r="DS72" s="45"/>
      <c r="DT72" s="43"/>
      <c r="DU72" s="18"/>
      <c r="DV72" s="18"/>
      <c r="DW72" s="18"/>
      <c r="DX72" s="18"/>
      <c r="DY72" s="44"/>
      <c r="DZ72" s="38">
        <v>47568</v>
      </c>
      <c r="EA72" s="43"/>
      <c r="EB72" s="18"/>
      <c r="EC72" s="18"/>
      <c r="ED72" s="18"/>
      <c r="EE72" s="18"/>
      <c r="EF72" s="18"/>
      <c r="EG72" s="44"/>
      <c r="EH72" s="43"/>
      <c r="EI72" s="18"/>
      <c r="EJ72" s="18"/>
      <c r="EK72" s="18"/>
      <c r="EL72" s="18"/>
      <c r="EM72" s="45"/>
      <c r="EO72" s="35">
        <v>47939</v>
      </c>
      <c r="EP72" s="58"/>
      <c r="EQ72" s="18"/>
      <c r="ER72" s="18"/>
      <c r="ES72" s="18"/>
      <c r="ET72" s="18"/>
      <c r="EU72" s="18"/>
      <c r="EV72" s="45"/>
      <c r="EW72" s="43"/>
      <c r="EX72" s="18"/>
      <c r="EY72" s="18"/>
      <c r="EZ72" s="18"/>
      <c r="FA72" s="18"/>
      <c r="FB72" s="44"/>
      <c r="FC72" s="35">
        <v>48303</v>
      </c>
      <c r="FD72" s="58"/>
      <c r="FE72" s="18"/>
      <c r="FF72" s="18"/>
      <c r="FG72" s="18"/>
      <c r="FH72" s="18"/>
      <c r="FI72" s="18"/>
      <c r="FJ72" s="45"/>
      <c r="FK72" s="43"/>
      <c r="FL72" s="18"/>
      <c r="FM72" s="18"/>
      <c r="FN72" s="18"/>
      <c r="FO72" s="18"/>
      <c r="FP72" s="45"/>
    </row>
    <row r="73" spans="1:172" ht="15.75" thickBot="1" x14ac:dyDescent="0.3">
      <c r="A73" s="4">
        <v>7</v>
      </c>
      <c r="B73" s="8">
        <f>COUNTIF(B4:B56,7)</f>
        <v>3</v>
      </c>
      <c r="C73" s="8">
        <f t="shared" ref="C73:H73" si="6">COUNTIF(C4:C56,7)</f>
        <v>3</v>
      </c>
      <c r="D73" s="8">
        <f t="shared" si="6"/>
        <v>3</v>
      </c>
      <c r="E73" s="8">
        <f t="shared" si="6"/>
        <v>4</v>
      </c>
      <c r="F73" s="8">
        <f t="shared" si="6"/>
        <v>8</v>
      </c>
      <c r="G73" s="8">
        <f t="shared" si="6"/>
        <v>4</v>
      </c>
      <c r="H73" s="8">
        <f t="shared" si="6"/>
        <v>3</v>
      </c>
      <c r="J73" s="361">
        <f t="shared" si="1"/>
        <v>28</v>
      </c>
      <c r="K73" s="340"/>
      <c r="L73" s="340"/>
      <c r="M73" s="340"/>
      <c r="N73" s="346"/>
      <c r="P73" s="106">
        <v>44740</v>
      </c>
      <c r="Q73" s="43"/>
      <c r="R73" s="18"/>
      <c r="S73" s="18"/>
      <c r="T73" s="18"/>
      <c r="U73" s="18"/>
      <c r="V73" s="18"/>
      <c r="W73" s="45"/>
      <c r="X73" s="43"/>
      <c r="Y73" s="18"/>
      <c r="Z73" s="18"/>
      <c r="AA73" s="18"/>
      <c r="AB73" s="18"/>
      <c r="AC73" s="45"/>
      <c r="AD73" s="35">
        <v>45020</v>
      </c>
      <c r="AE73" s="43"/>
      <c r="AF73" s="18"/>
      <c r="AG73" s="18"/>
      <c r="AH73" s="18"/>
      <c r="AI73" s="18"/>
      <c r="AJ73" s="18"/>
      <c r="AK73" s="45"/>
      <c r="AL73" s="58"/>
      <c r="AM73" s="18"/>
      <c r="AN73" s="18"/>
      <c r="AO73" s="18"/>
      <c r="AP73" s="18"/>
      <c r="AQ73" s="44"/>
      <c r="AR73" s="35">
        <v>45384</v>
      </c>
      <c r="AS73" s="58"/>
      <c r="AT73" s="18"/>
      <c r="AU73" s="18"/>
      <c r="AV73" s="18"/>
      <c r="AW73" s="18"/>
      <c r="AX73" s="18"/>
      <c r="AY73" s="44"/>
      <c r="AZ73" s="43"/>
      <c r="BA73" s="18"/>
      <c r="BB73" s="18"/>
      <c r="BC73" s="18"/>
      <c r="BD73" s="18"/>
      <c r="BE73" s="44"/>
      <c r="BF73" s="35">
        <v>45755</v>
      </c>
      <c r="BG73" s="58"/>
      <c r="BH73" s="18"/>
      <c r="BI73" s="18"/>
      <c r="BJ73" s="18"/>
      <c r="BK73" s="18"/>
      <c r="BL73" s="18"/>
      <c r="BM73" s="45"/>
      <c r="BN73" s="43"/>
      <c r="BO73" s="18"/>
      <c r="BP73" s="18"/>
      <c r="BQ73" s="18"/>
      <c r="BR73" s="18"/>
      <c r="BS73" s="44"/>
      <c r="BT73" s="35">
        <v>46119</v>
      </c>
      <c r="BU73" s="58"/>
      <c r="BV73" s="18"/>
      <c r="BW73" s="18"/>
      <c r="BX73" s="18"/>
      <c r="BY73" s="18"/>
      <c r="BZ73" s="18"/>
      <c r="CA73" s="44"/>
      <c r="CB73" s="43"/>
      <c r="CC73" s="18"/>
      <c r="CD73" s="18"/>
      <c r="CE73" s="18"/>
      <c r="CF73" s="18"/>
      <c r="CG73" s="45"/>
      <c r="CI73" s="35">
        <v>46483</v>
      </c>
      <c r="CJ73" s="58"/>
      <c r="CK73" s="18"/>
      <c r="CL73" s="18"/>
      <c r="CM73" s="18"/>
      <c r="CN73" s="18"/>
      <c r="CO73" s="18"/>
      <c r="CP73" s="45"/>
      <c r="CQ73" s="43"/>
      <c r="CR73" s="18"/>
      <c r="CS73" s="18"/>
      <c r="CT73" s="18"/>
      <c r="CU73" s="18"/>
      <c r="CV73" s="44"/>
      <c r="CW73" s="96">
        <v>46844</v>
      </c>
      <c r="CX73" s="58"/>
      <c r="CY73" s="18"/>
      <c r="CZ73" s="18"/>
      <c r="DA73" s="18"/>
      <c r="DB73" s="18"/>
      <c r="DC73" s="18"/>
      <c r="DD73" s="45"/>
      <c r="DE73" s="43"/>
      <c r="DF73" s="18"/>
      <c r="DG73" s="18"/>
      <c r="DH73" s="18"/>
      <c r="DI73" s="18"/>
      <c r="DJ73" s="45"/>
      <c r="DL73" s="96">
        <v>47215</v>
      </c>
      <c r="DM73" s="58"/>
      <c r="DN73" s="18"/>
      <c r="DO73" s="18"/>
      <c r="DP73" s="18"/>
      <c r="DQ73" s="18"/>
      <c r="DR73" s="18"/>
      <c r="DS73" s="45"/>
      <c r="DT73" s="43"/>
      <c r="DU73" s="18"/>
      <c r="DV73" s="18"/>
      <c r="DW73" s="18"/>
      <c r="DX73" s="18"/>
      <c r="DY73" s="44"/>
      <c r="DZ73" s="38">
        <v>47575</v>
      </c>
      <c r="EA73" s="43"/>
      <c r="EB73" s="18"/>
      <c r="EC73" s="18"/>
      <c r="ED73" s="18"/>
      <c r="EE73" s="18"/>
      <c r="EF73" s="18"/>
      <c r="EG73" s="44"/>
      <c r="EH73" s="43"/>
      <c r="EI73" s="18"/>
      <c r="EJ73" s="18"/>
      <c r="EK73" s="18"/>
      <c r="EL73" s="18"/>
      <c r="EM73" s="45"/>
      <c r="EO73" s="35">
        <v>47946</v>
      </c>
      <c r="EP73" s="58"/>
      <c r="EQ73" s="18"/>
      <c r="ER73" s="18"/>
      <c r="ES73" s="18"/>
      <c r="ET73" s="18"/>
      <c r="EU73" s="18"/>
      <c r="EV73" s="45"/>
      <c r="EW73" s="43"/>
      <c r="EX73" s="18"/>
      <c r="EY73" s="18"/>
      <c r="EZ73" s="18"/>
      <c r="FA73" s="18"/>
      <c r="FB73" s="44"/>
      <c r="FC73" s="35">
        <v>48310</v>
      </c>
      <c r="FD73" s="58"/>
      <c r="FE73" s="18"/>
      <c r="FF73" s="18"/>
      <c r="FG73" s="18"/>
      <c r="FH73" s="18"/>
      <c r="FI73" s="18"/>
      <c r="FJ73" s="45"/>
      <c r="FK73" s="43"/>
      <c r="FL73" s="18"/>
      <c r="FM73" s="18"/>
      <c r="FN73" s="18"/>
      <c r="FO73" s="18"/>
      <c r="FP73" s="45"/>
    </row>
    <row r="74" spans="1:172" ht="15.75" thickBot="1" x14ac:dyDescent="0.3">
      <c r="A74" s="40">
        <v>1</v>
      </c>
      <c r="B74" s="137">
        <f>COUNTIF(B4:B56,1)</f>
        <v>4</v>
      </c>
      <c r="C74" s="137">
        <f t="shared" ref="C74:H74" si="7">COUNTIF(C4:C56,1)</f>
        <v>3</v>
      </c>
      <c r="D74" s="137">
        <f t="shared" si="7"/>
        <v>4</v>
      </c>
      <c r="E74" s="137">
        <f t="shared" si="7"/>
        <v>3</v>
      </c>
      <c r="F74" s="137">
        <f t="shared" si="7"/>
        <v>6</v>
      </c>
      <c r="G74" s="137">
        <f t="shared" si="7"/>
        <v>5</v>
      </c>
      <c r="H74" s="137">
        <f t="shared" si="7"/>
        <v>5</v>
      </c>
      <c r="J74" s="361">
        <f t="shared" si="1"/>
        <v>30</v>
      </c>
      <c r="K74" s="340"/>
      <c r="L74" s="340"/>
      <c r="M74" s="340"/>
      <c r="N74" s="346"/>
      <c r="P74" s="106">
        <v>44747</v>
      </c>
      <c r="Q74" s="43"/>
      <c r="R74" s="18"/>
      <c r="S74" s="18"/>
      <c r="T74" s="18"/>
      <c r="U74" s="18"/>
      <c r="V74" s="18"/>
      <c r="W74" s="45"/>
      <c r="X74" s="43"/>
      <c r="Y74" s="18"/>
      <c r="Z74" s="18"/>
      <c r="AA74" s="18"/>
      <c r="AB74" s="18"/>
      <c r="AC74" s="45"/>
      <c r="AD74" s="35">
        <v>45027</v>
      </c>
      <c r="AE74" s="43"/>
      <c r="AF74" s="18"/>
      <c r="AG74" s="18"/>
      <c r="AH74" s="18"/>
      <c r="AI74" s="18"/>
      <c r="AJ74" s="18"/>
      <c r="AK74" s="45"/>
      <c r="AL74" s="58"/>
      <c r="AM74" s="18"/>
      <c r="AN74" s="18"/>
      <c r="AO74" s="18"/>
      <c r="AP74" s="18"/>
      <c r="AQ74" s="44"/>
      <c r="AR74" s="35">
        <v>45391</v>
      </c>
      <c r="AS74" s="58"/>
      <c r="AT74" s="18"/>
      <c r="AU74" s="18"/>
      <c r="AV74" s="18"/>
      <c r="AW74" s="18"/>
      <c r="AX74" s="18"/>
      <c r="AY74" s="44"/>
      <c r="AZ74" s="43"/>
      <c r="BA74" s="18"/>
      <c r="BB74" s="18"/>
      <c r="BC74" s="18"/>
      <c r="BD74" s="18"/>
      <c r="BE74" s="44"/>
      <c r="BF74" s="35">
        <v>45762</v>
      </c>
      <c r="BG74" s="58"/>
      <c r="BH74" s="18"/>
      <c r="BI74" s="18"/>
      <c r="BJ74" s="18"/>
      <c r="BK74" s="18"/>
      <c r="BL74" s="18"/>
      <c r="BM74" s="45"/>
      <c r="BN74" s="43"/>
      <c r="BO74" s="18"/>
      <c r="BP74" s="18"/>
      <c r="BQ74" s="18"/>
      <c r="BR74" s="18"/>
      <c r="BS74" s="44"/>
      <c r="BT74" s="35">
        <v>46126</v>
      </c>
      <c r="BU74" s="58"/>
      <c r="BV74" s="18"/>
      <c r="BW74" s="18"/>
      <c r="BX74" s="18"/>
      <c r="BY74" s="18"/>
      <c r="BZ74" s="18"/>
      <c r="CA74" s="44"/>
      <c r="CB74" s="43"/>
      <c r="CC74" s="18"/>
      <c r="CD74" s="18"/>
      <c r="CE74" s="18"/>
      <c r="CF74" s="18"/>
      <c r="CG74" s="45"/>
      <c r="CI74" s="35">
        <v>46490</v>
      </c>
      <c r="CJ74" s="58"/>
      <c r="CK74" s="18"/>
      <c r="CL74" s="18"/>
      <c r="CM74" s="18"/>
      <c r="CN74" s="18"/>
      <c r="CO74" s="18"/>
      <c r="CP74" s="45"/>
      <c r="CQ74" s="43"/>
      <c r="CR74" s="18"/>
      <c r="CS74" s="18"/>
      <c r="CT74" s="18"/>
      <c r="CU74" s="18"/>
      <c r="CV74" s="44"/>
      <c r="CW74" s="90">
        <v>46851</v>
      </c>
      <c r="CX74" s="58"/>
      <c r="CY74" s="18"/>
      <c r="CZ74" s="18"/>
      <c r="DA74" s="18"/>
      <c r="DB74" s="18"/>
      <c r="DC74" s="18"/>
      <c r="DD74" s="45"/>
      <c r="DE74" s="43"/>
      <c r="DF74" s="18"/>
      <c r="DG74" s="18"/>
      <c r="DH74" s="18"/>
      <c r="DI74" s="18"/>
      <c r="DJ74" s="45"/>
      <c r="DL74" s="94">
        <v>47222</v>
      </c>
      <c r="DM74" s="58"/>
      <c r="DN74" s="18"/>
      <c r="DO74" s="18"/>
      <c r="DP74" s="18"/>
      <c r="DQ74" s="18"/>
      <c r="DR74" s="18"/>
      <c r="DS74" s="45"/>
      <c r="DT74" s="43"/>
      <c r="DU74" s="18"/>
      <c r="DV74" s="18"/>
      <c r="DW74" s="18"/>
      <c r="DX74" s="18"/>
      <c r="DY74" s="44"/>
      <c r="DZ74" s="38">
        <v>47582</v>
      </c>
      <c r="EA74" s="43"/>
      <c r="EB74" s="18"/>
      <c r="EC74" s="18"/>
      <c r="ED74" s="18"/>
      <c r="EE74" s="18"/>
      <c r="EF74" s="18"/>
      <c r="EG74" s="44"/>
      <c r="EH74" s="43"/>
      <c r="EI74" s="18"/>
      <c r="EJ74" s="18"/>
      <c r="EK74" s="18"/>
      <c r="EL74" s="18"/>
      <c r="EM74" s="45"/>
      <c r="EO74" s="35">
        <v>47953</v>
      </c>
      <c r="EP74" s="58"/>
      <c r="EQ74" s="18"/>
      <c r="ER74" s="18"/>
      <c r="ES74" s="18"/>
      <c r="ET74" s="18"/>
      <c r="EU74" s="18"/>
      <c r="EV74" s="45"/>
      <c r="EW74" s="43"/>
      <c r="EX74" s="18"/>
      <c r="EY74" s="18"/>
      <c r="EZ74" s="18"/>
      <c r="FA74" s="18"/>
      <c r="FB74" s="44"/>
      <c r="FC74" s="35">
        <v>48317</v>
      </c>
      <c r="FD74" s="58"/>
      <c r="FE74" s="18"/>
      <c r="FF74" s="18"/>
      <c r="FG74" s="18"/>
      <c r="FH74" s="18"/>
      <c r="FI74" s="18"/>
      <c r="FJ74" s="45"/>
      <c r="FK74" s="43"/>
      <c r="FL74" s="18"/>
      <c r="FM74" s="18"/>
      <c r="FN74" s="18"/>
      <c r="FO74" s="18"/>
      <c r="FP74" s="45"/>
    </row>
    <row r="75" spans="1:172" ht="15.75" thickBot="1" x14ac:dyDescent="0.3">
      <c r="A75" s="361" t="s">
        <v>106</v>
      </c>
      <c r="B75" s="359"/>
      <c r="C75" s="359"/>
      <c r="D75" s="359"/>
      <c r="E75" s="359"/>
      <c r="F75" s="359"/>
      <c r="G75" s="359"/>
      <c r="H75" s="360"/>
      <c r="J75" s="361">
        <f>SUM(J68:N74)</f>
        <v>211</v>
      </c>
      <c r="K75" s="340"/>
      <c r="L75" s="340"/>
      <c r="M75" s="340"/>
      <c r="N75" s="346"/>
      <c r="P75" s="106">
        <v>44754</v>
      </c>
      <c r="Q75" s="43"/>
      <c r="R75" s="18"/>
      <c r="S75" s="18"/>
      <c r="T75" s="18"/>
      <c r="U75" s="18"/>
      <c r="V75" s="18"/>
      <c r="W75" s="45"/>
      <c r="X75" s="43"/>
      <c r="Y75" s="18"/>
      <c r="Z75" s="18"/>
      <c r="AA75" s="18"/>
      <c r="AB75" s="18"/>
      <c r="AC75" s="45"/>
      <c r="AD75" s="35">
        <v>45034</v>
      </c>
      <c r="AE75" s="43"/>
      <c r="AF75" s="18"/>
      <c r="AG75" s="18"/>
      <c r="AH75" s="18"/>
      <c r="AI75" s="18"/>
      <c r="AJ75" s="18"/>
      <c r="AK75" s="45"/>
      <c r="AL75" s="58"/>
      <c r="AM75" s="18"/>
      <c r="AN75" s="18"/>
      <c r="AO75" s="18"/>
      <c r="AP75" s="18"/>
      <c r="AQ75" s="44"/>
      <c r="AR75" s="35">
        <v>45398</v>
      </c>
      <c r="AS75" s="58"/>
      <c r="AT75" s="18"/>
      <c r="AU75" s="18"/>
      <c r="AV75" s="18"/>
      <c r="AW75" s="18"/>
      <c r="AX75" s="18"/>
      <c r="AY75" s="44"/>
      <c r="AZ75" s="43"/>
      <c r="BA75" s="18"/>
      <c r="BB75" s="18"/>
      <c r="BC75" s="18"/>
      <c r="BD75" s="18"/>
      <c r="BE75" s="44"/>
      <c r="BF75" s="35">
        <v>45769</v>
      </c>
      <c r="BG75" s="58"/>
      <c r="BH75" s="18"/>
      <c r="BI75" s="18"/>
      <c r="BJ75" s="18"/>
      <c r="BK75" s="18"/>
      <c r="BL75" s="18"/>
      <c r="BM75" s="45"/>
      <c r="BN75" s="43"/>
      <c r="BO75" s="18"/>
      <c r="BP75" s="18"/>
      <c r="BQ75" s="18"/>
      <c r="BR75" s="18"/>
      <c r="BS75" s="44"/>
      <c r="BT75" s="35">
        <v>46133</v>
      </c>
      <c r="BU75" s="58"/>
      <c r="BV75" s="18"/>
      <c r="BW75" s="18"/>
      <c r="BX75" s="18"/>
      <c r="BY75" s="18"/>
      <c r="BZ75" s="18"/>
      <c r="CA75" s="44"/>
      <c r="CB75" s="43"/>
      <c r="CC75" s="18"/>
      <c r="CD75" s="18"/>
      <c r="CE75" s="18"/>
      <c r="CF75" s="18"/>
      <c r="CG75" s="45"/>
      <c r="CI75" s="35">
        <v>46497</v>
      </c>
      <c r="CJ75" s="58"/>
      <c r="CK75" s="18"/>
      <c r="CL75" s="18"/>
      <c r="CM75" s="18"/>
      <c r="CN75" s="18"/>
      <c r="CO75" s="18"/>
      <c r="CP75" s="45"/>
      <c r="CQ75" s="43"/>
      <c r="CR75" s="18"/>
      <c r="CS75" s="18"/>
      <c r="CT75" s="18"/>
      <c r="CU75" s="18"/>
      <c r="CV75" s="44"/>
      <c r="CW75" s="90">
        <v>46858</v>
      </c>
      <c r="CX75" s="58"/>
      <c r="CY75" s="18"/>
      <c r="CZ75" s="18"/>
      <c r="DA75" s="18"/>
      <c r="DB75" s="18"/>
      <c r="DC75" s="18"/>
      <c r="DD75" s="45"/>
      <c r="DE75" s="43"/>
      <c r="DF75" s="18"/>
      <c r="DG75" s="18"/>
      <c r="DH75" s="18"/>
      <c r="DI75" s="18"/>
      <c r="DJ75" s="45"/>
      <c r="DL75" s="90">
        <v>47229</v>
      </c>
      <c r="DM75" s="58"/>
      <c r="DN75" s="18"/>
      <c r="DO75" s="18"/>
      <c r="DP75" s="18"/>
      <c r="DQ75" s="18"/>
      <c r="DR75" s="18"/>
      <c r="DS75" s="45"/>
      <c r="DT75" s="43"/>
      <c r="DU75" s="18"/>
      <c r="DV75" s="18"/>
      <c r="DW75" s="18"/>
      <c r="DX75" s="18"/>
      <c r="DY75" s="44"/>
      <c r="DZ75" s="38">
        <v>47589</v>
      </c>
      <c r="EA75" s="43"/>
      <c r="EB75" s="18"/>
      <c r="EC75" s="18"/>
      <c r="ED75" s="18"/>
      <c r="EE75" s="18"/>
      <c r="EF75" s="18"/>
      <c r="EG75" s="44"/>
      <c r="EH75" s="43"/>
      <c r="EI75" s="18"/>
      <c r="EJ75" s="18"/>
      <c r="EK75" s="18"/>
      <c r="EL75" s="18"/>
      <c r="EM75" s="45"/>
      <c r="EO75" s="35">
        <v>47960</v>
      </c>
      <c r="EP75" s="58"/>
      <c r="EQ75" s="18"/>
      <c r="ER75" s="18"/>
      <c r="ES75" s="18"/>
      <c r="ET75" s="18"/>
      <c r="EU75" s="18"/>
      <c r="EV75" s="45"/>
      <c r="EW75" s="43"/>
      <c r="EX75" s="18"/>
      <c r="EY75" s="18"/>
      <c r="EZ75" s="18"/>
      <c r="FA75" s="18"/>
      <c r="FB75" s="44"/>
      <c r="FC75" s="35">
        <v>48324</v>
      </c>
      <c r="FD75" s="58"/>
      <c r="FE75" s="18"/>
      <c r="FF75" s="18"/>
      <c r="FG75" s="18"/>
      <c r="FH75" s="18"/>
      <c r="FI75" s="18"/>
      <c r="FJ75" s="45"/>
      <c r="FK75" s="43"/>
      <c r="FL75" s="18"/>
      <c r="FM75" s="18"/>
      <c r="FN75" s="18"/>
      <c r="FO75" s="18"/>
      <c r="FP75" s="45"/>
    </row>
    <row r="76" spans="1:172" ht="15.75" thickBot="1" x14ac:dyDescent="0.3">
      <c r="P76" s="106">
        <v>44761</v>
      </c>
      <c r="Q76" s="43"/>
      <c r="R76" s="18"/>
      <c r="S76" s="18"/>
      <c r="T76" s="18"/>
      <c r="U76" s="18"/>
      <c r="V76" s="18"/>
      <c r="W76" s="45"/>
      <c r="X76" s="43"/>
      <c r="Y76" s="18"/>
      <c r="Z76" s="18"/>
      <c r="AA76" s="18"/>
      <c r="AB76" s="18"/>
      <c r="AC76" s="45"/>
      <c r="AD76" s="35">
        <v>45041</v>
      </c>
      <c r="AE76" s="43"/>
      <c r="AF76" s="18"/>
      <c r="AG76" s="18"/>
      <c r="AH76" s="18"/>
      <c r="AI76" s="18"/>
      <c r="AJ76" s="18"/>
      <c r="AK76" s="45"/>
      <c r="AL76" s="58"/>
      <c r="AM76" s="18"/>
      <c r="AN76" s="18"/>
      <c r="AO76" s="18"/>
      <c r="AP76" s="18"/>
      <c r="AQ76" s="44"/>
      <c r="AR76" s="35">
        <v>45405</v>
      </c>
      <c r="AS76" s="58"/>
      <c r="AT76" s="18"/>
      <c r="AU76" s="18"/>
      <c r="AV76" s="18"/>
      <c r="AW76" s="18"/>
      <c r="AX76" s="18"/>
      <c r="AY76" s="44"/>
      <c r="AZ76" s="43"/>
      <c r="BA76" s="18"/>
      <c r="BB76" s="18"/>
      <c r="BC76" s="18"/>
      <c r="BD76" s="18"/>
      <c r="BE76" s="44"/>
      <c r="BF76" s="35">
        <v>45776</v>
      </c>
      <c r="BG76" s="58"/>
      <c r="BH76" s="18"/>
      <c r="BI76" s="18"/>
      <c r="BJ76" s="18"/>
      <c r="BK76" s="18"/>
      <c r="BL76" s="18"/>
      <c r="BM76" s="45"/>
      <c r="BN76" s="43"/>
      <c r="BO76" s="18"/>
      <c r="BP76" s="18"/>
      <c r="BQ76" s="18"/>
      <c r="BR76" s="18"/>
      <c r="BS76" s="44"/>
      <c r="BT76" s="35">
        <v>46140</v>
      </c>
      <c r="BU76" s="58"/>
      <c r="BV76" s="18"/>
      <c r="BW76" s="18"/>
      <c r="BX76" s="18"/>
      <c r="BY76" s="18"/>
      <c r="BZ76" s="18"/>
      <c r="CA76" s="44"/>
      <c r="CB76" s="43"/>
      <c r="CC76" s="18"/>
      <c r="CD76" s="18"/>
      <c r="CE76" s="18"/>
      <c r="CF76" s="18"/>
      <c r="CG76" s="45"/>
      <c r="CI76" s="35">
        <v>46504</v>
      </c>
      <c r="CJ76" s="58"/>
      <c r="CK76" s="18"/>
      <c r="CL76" s="18"/>
      <c r="CM76" s="18"/>
      <c r="CN76" s="18"/>
      <c r="CO76" s="18"/>
      <c r="CP76" s="45"/>
      <c r="CQ76" s="43"/>
      <c r="CR76" s="18"/>
      <c r="CS76" s="18"/>
      <c r="CT76" s="18"/>
      <c r="CU76" s="18"/>
      <c r="CV76" s="44"/>
      <c r="CW76" s="96">
        <v>46865</v>
      </c>
      <c r="CX76" s="58"/>
      <c r="CY76" s="18"/>
      <c r="CZ76" s="18"/>
      <c r="DA76" s="18"/>
      <c r="DB76" s="18"/>
      <c r="DC76" s="18"/>
      <c r="DD76" s="45"/>
      <c r="DE76" s="43"/>
      <c r="DF76" s="18"/>
      <c r="DG76" s="18"/>
      <c r="DH76" s="18"/>
      <c r="DI76" s="18"/>
      <c r="DJ76" s="45"/>
      <c r="DL76" s="90">
        <v>47236</v>
      </c>
      <c r="DM76" s="58"/>
      <c r="DN76" s="18"/>
      <c r="DO76" s="18"/>
      <c r="DP76" s="18"/>
      <c r="DQ76" s="18"/>
      <c r="DR76" s="18"/>
      <c r="DS76" s="45"/>
      <c r="DT76" s="43"/>
      <c r="DU76" s="18"/>
      <c r="DV76" s="18"/>
      <c r="DW76" s="18"/>
      <c r="DX76" s="18"/>
      <c r="DY76" s="44"/>
      <c r="DZ76" s="38">
        <v>47596</v>
      </c>
      <c r="EA76" s="43"/>
      <c r="EB76" s="18"/>
      <c r="EC76" s="18"/>
      <c r="ED76" s="18"/>
      <c r="EE76" s="18"/>
      <c r="EF76" s="18"/>
      <c r="EG76" s="44"/>
      <c r="EH76" s="43"/>
      <c r="EI76" s="18"/>
      <c r="EJ76" s="18"/>
      <c r="EK76" s="18"/>
      <c r="EL76" s="18"/>
      <c r="EM76" s="45"/>
      <c r="EO76" s="35">
        <v>47967</v>
      </c>
      <c r="EP76" s="58"/>
      <c r="EQ76" s="18"/>
      <c r="ER76" s="18"/>
      <c r="ES76" s="18"/>
      <c r="ET76" s="18"/>
      <c r="EU76" s="18"/>
      <c r="EV76" s="45"/>
      <c r="EW76" s="43"/>
      <c r="EX76" s="18"/>
      <c r="EY76" s="18"/>
      <c r="EZ76" s="18"/>
      <c r="FA76" s="18"/>
      <c r="FB76" s="44"/>
      <c r="FC76" s="35">
        <v>48331</v>
      </c>
      <c r="FD76" s="58"/>
      <c r="FE76" s="18"/>
      <c r="FF76" s="18"/>
      <c r="FG76" s="18"/>
      <c r="FH76" s="18"/>
      <c r="FI76" s="18"/>
      <c r="FJ76" s="45"/>
      <c r="FK76" s="43"/>
      <c r="FL76" s="18"/>
      <c r="FM76" s="18"/>
      <c r="FN76" s="18"/>
      <c r="FO76" s="18"/>
      <c r="FP76" s="45"/>
    </row>
    <row r="77" spans="1:172" ht="15.75" thickBot="1" x14ac:dyDescent="0.3">
      <c r="A77" s="4">
        <v>0</v>
      </c>
      <c r="B77" s="136">
        <f>COUNTIF(I4:I56,0)</f>
        <v>4</v>
      </c>
      <c r="C77" s="136">
        <f t="shared" ref="C77:G77" si="8">COUNTIF(J4:J56,0)</f>
        <v>7</v>
      </c>
      <c r="D77" s="136">
        <f t="shared" si="8"/>
        <v>4</v>
      </c>
      <c r="E77" s="136">
        <f t="shared" si="8"/>
        <v>8</v>
      </c>
      <c r="F77" s="136">
        <f t="shared" si="8"/>
        <v>1</v>
      </c>
      <c r="G77" s="136">
        <f t="shared" si="8"/>
        <v>3</v>
      </c>
      <c r="J77" s="361">
        <f>SUM(B77:G77)</f>
        <v>27</v>
      </c>
      <c r="K77" s="340"/>
      <c r="L77" s="340"/>
      <c r="M77" s="340"/>
      <c r="N77" s="346"/>
      <c r="P77" s="106">
        <v>44768</v>
      </c>
      <c r="Q77" s="43"/>
      <c r="R77" s="18"/>
      <c r="S77" s="18"/>
      <c r="T77" s="18"/>
      <c r="U77" s="18"/>
      <c r="V77" s="18"/>
      <c r="W77" s="45"/>
      <c r="X77" s="43"/>
      <c r="Y77" s="18"/>
      <c r="Z77" s="18"/>
      <c r="AA77" s="18"/>
      <c r="AB77" s="18"/>
      <c r="AC77" s="45"/>
      <c r="AD77" s="35">
        <v>45048</v>
      </c>
      <c r="AE77" s="43"/>
      <c r="AF77" s="18"/>
      <c r="AG77" s="18"/>
      <c r="AH77" s="18"/>
      <c r="AI77" s="18"/>
      <c r="AJ77" s="18"/>
      <c r="AK77" s="45"/>
      <c r="AL77" s="58"/>
      <c r="AM77" s="18"/>
      <c r="AN77" s="18"/>
      <c r="AO77" s="18"/>
      <c r="AP77" s="18"/>
      <c r="AQ77" s="44"/>
      <c r="AR77" s="35">
        <v>45412</v>
      </c>
      <c r="AS77" s="58"/>
      <c r="AT77" s="18"/>
      <c r="AU77" s="18"/>
      <c r="AV77" s="18"/>
      <c r="AW77" s="18"/>
      <c r="AX77" s="18"/>
      <c r="AY77" s="44"/>
      <c r="AZ77" s="43"/>
      <c r="BA77" s="18"/>
      <c r="BB77" s="18"/>
      <c r="BC77" s="18"/>
      <c r="BD77" s="18"/>
      <c r="BE77" s="44"/>
      <c r="BF77" s="35">
        <v>45783</v>
      </c>
      <c r="BG77" s="58"/>
      <c r="BH77" s="18"/>
      <c r="BI77" s="18"/>
      <c r="BJ77" s="18"/>
      <c r="BK77" s="18"/>
      <c r="BL77" s="18"/>
      <c r="BM77" s="45"/>
      <c r="BN77" s="43"/>
      <c r="BO77" s="18"/>
      <c r="BP77" s="18"/>
      <c r="BQ77" s="18"/>
      <c r="BR77" s="18"/>
      <c r="BS77" s="44"/>
      <c r="BT77" s="35">
        <v>46147</v>
      </c>
      <c r="BU77" s="58"/>
      <c r="BV77" s="18"/>
      <c r="BW77" s="18"/>
      <c r="BX77" s="18"/>
      <c r="BY77" s="18"/>
      <c r="BZ77" s="18"/>
      <c r="CA77" s="44"/>
      <c r="CB77" s="43"/>
      <c r="CC77" s="18"/>
      <c r="CD77" s="18"/>
      <c r="CE77" s="18"/>
      <c r="CF77" s="18"/>
      <c r="CG77" s="45"/>
      <c r="CI77" s="35">
        <v>46511</v>
      </c>
      <c r="CJ77" s="58"/>
      <c r="CK77" s="18"/>
      <c r="CL77" s="18"/>
      <c r="CM77" s="18"/>
      <c r="CN77" s="18"/>
      <c r="CO77" s="18"/>
      <c r="CP77" s="45"/>
      <c r="CQ77" s="43"/>
      <c r="CR77" s="18"/>
      <c r="CS77" s="18"/>
      <c r="CT77" s="18"/>
      <c r="CU77" s="18"/>
      <c r="CV77" s="44"/>
      <c r="CW77" s="94">
        <v>46872</v>
      </c>
      <c r="CX77" s="58"/>
      <c r="CY77" s="18"/>
      <c r="CZ77" s="18"/>
      <c r="DA77" s="18"/>
      <c r="DB77" s="18"/>
      <c r="DC77" s="18"/>
      <c r="DD77" s="45"/>
      <c r="DE77" s="43"/>
      <c r="DF77" s="18"/>
      <c r="DG77" s="18"/>
      <c r="DH77" s="18"/>
      <c r="DI77" s="18"/>
      <c r="DJ77" s="45"/>
      <c r="DL77" s="96">
        <v>47243</v>
      </c>
      <c r="DM77" s="58"/>
      <c r="DN77" s="18"/>
      <c r="DO77" s="18"/>
      <c r="DP77" s="18"/>
      <c r="DQ77" s="18"/>
      <c r="DR77" s="18"/>
      <c r="DS77" s="45"/>
      <c r="DT77" s="43"/>
      <c r="DU77" s="18"/>
      <c r="DV77" s="18"/>
      <c r="DW77" s="18"/>
      <c r="DX77" s="18"/>
      <c r="DY77" s="44"/>
      <c r="DZ77" s="38">
        <v>47603</v>
      </c>
      <c r="EA77" s="43"/>
      <c r="EB77" s="18"/>
      <c r="EC77" s="18"/>
      <c r="ED77" s="18"/>
      <c r="EE77" s="18"/>
      <c r="EF77" s="18"/>
      <c r="EG77" s="44"/>
      <c r="EH77" s="43"/>
      <c r="EI77" s="18"/>
      <c r="EJ77" s="18"/>
      <c r="EK77" s="18"/>
      <c r="EL77" s="18"/>
      <c r="EM77" s="45"/>
      <c r="EO77" s="35">
        <v>47974</v>
      </c>
      <c r="EP77" s="58"/>
      <c r="EQ77" s="18"/>
      <c r="ER77" s="18"/>
      <c r="ES77" s="18"/>
      <c r="ET77" s="18"/>
      <c r="EU77" s="18"/>
      <c r="EV77" s="45"/>
      <c r="EW77" s="43"/>
      <c r="EX77" s="18"/>
      <c r="EY77" s="18"/>
      <c r="EZ77" s="18"/>
      <c r="FA77" s="18"/>
      <c r="FB77" s="44"/>
      <c r="FC77" s="35">
        <v>48338</v>
      </c>
      <c r="FD77" s="58"/>
      <c r="FE77" s="18"/>
      <c r="FF77" s="18"/>
      <c r="FG77" s="18"/>
      <c r="FH77" s="18"/>
      <c r="FI77" s="18"/>
      <c r="FJ77" s="45"/>
      <c r="FK77" s="43"/>
      <c r="FL77" s="18"/>
      <c r="FM77" s="18"/>
      <c r="FN77" s="18"/>
      <c r="FO77" s="18"/>
      <c r="FP77" s="45"/>
    </row>
    <row r="78" spans="1:172" ht="15.75" thickBot="1" x14ac:dyDescent="0.3">
      <c r="A78" s="4">
        <v>4</v>
      </c>
      <c r="B78" s="8">
        <f>COUNTIF(I4:I56,4)</f>
        <v>5</v>
      </c>
      <c r="C78" s="8">
        <f t="shared" ref="C78:G78" si="9">COUNTIF(J4:J56,4)</f>
        <v>5</v>
      </c>
      <c r="D78" s="8">
        <f t="shared" si="9"/>
        <v>7</v>
      </c>
      <c r="E78" s="8">
        <f t="shared" si="9"/>
        <v>5</v>
      </c>
      <c r="F78" s="8">
        <f t="shared" si="9"/>
        <v>3</v>
      </c>
      <c r="G78" s="8">
        <f t="shared" si="9"/>
        <v>6</v>
      </c>
      <c r="J78" s="361">
        <f t="shared" ref="J78:J80" si="10">SUM(B78:G78)</f>
        <v>31</v>
      </c>
      <c r="K78" s="340"/>
      <c r="L78" s="340"/>
      <c r="M78" s="340"/>
      <c r="N78" s="346"/>
      <c r="P78" s="106">
        <v>44775</v>
      </c>
      <c r="Q78" s="43"/>
      <c r="R78" s="18"/>
      <c r="S78" s="18"/>
      <c r="T78" s="18"/>
      <c r="U78" s="18"/>
      <c r="V78" s="18"/>
      <c r="W78" s="45"/>
      <c r="X78" s="43"/>
      <c r="Y78" s="18"/>
      <c r="Z78" s="18"/>
      <c r="AA78" s="18"/>
      <c r="AB78" s="18"/>
      <c r="AC78" s="45"/>
      <c r="AD78" s="35">
        <v>45055</v>
      </c>
      <c r="AE78" s="43"/>
      <c r="AF78" s="18"/>
      <c r="AG78" s="18"/>
      <c r="AH78" s="18"/>
      <c r="AI78" s="18"/>
      <c r="AJ78" s="18"/>
      <c r="AK78" s="45"/>
      <c r="AL78" s="58"/>
      <c r="AM78" s="18"/>
      <c r="AN78" s="18"/>
      <c r="AO78" s="18"/>
      <c r="AP78" s="18"/>
      <c r="AQ78" s="44"/>
      <c r="AR78" s="35">
        <v>45419</v>
      </c>
      <c r="AS78" s="58"/>
      <c r="AT78" s="18"/>
      <c r="AU78" s="18"/>
      <c r="AV78" s="18"/>
      <c r="AW78" s="18"/>
      <c r="AX78" s="18"/>
      <c r="AY78" s="44"/>
      <c r="AZ78" s="43"/>
      <c r="BA78" s="18"/>
      <c r="BB78" s="18"/>
      <c r="BC78" s="18"/>
      <c r="BD78" s="18"/>
      <c r="BE78" s="44"/>
      <c r="BF78" s="35">
        <v>45790</v>
      </c>
      <c r="BG78" s="58"/>
      <c r="BH78" s="18"/>
      <c r="BI78" s="18"/>
      <c r="BJ78" s="18"/>
      <c r="BK78" s="18"/>
      <c r="BL78" s="18"/>
      <c r="BM78" s="45"/>
      <c r="BN78" s="43"/>
      <c r="BO78" s="18"/>
      <c r="BP78" s="18"/>
      <c r="BQ78" s="18"/>
      <c r="BR78" s="18"/>
      <c r="BS78" s="44"/>
      <c r="BT78" s="35">
        <v>46154</v>
      </c>
      <c r="BU78" s="58"/>
      <c r="BV78" s="18"/>
      <c r="BW78" s="18"/>
      <c r="BX78" s="18"/>
      <c r="BY78" s="18"/>
      <c r="BZ78" s="18"/>
      <c r="CA78" s="44"/>
      <c r="CB78" s="43"/>
      <c r="CC78" s="18"/>
      <c r="CD78" s="18"/>
      <c r="CE78" s="18"/>
      <c r="CF78" s="18"/>
      <c r="CG78" s="45"/>
      <c r="CI78" s="35">
        <v>46518</v>
      </c>
      <c r="CJ78" s="58"/>
      <c r="CK78" s="18"/>
      <c r="CL78" s="18"/>
      <c r="CM78" s="18"/>
      <c r="CN78" s="18"/>
      <c r="CO78" s="18"/>
      <c r="CP78" s="45"/>
      <c r="CQ78" s="43"/>
      <c r="CR78" s="18"/>
      <c r="CS78" s="18"/>
      <c r="CT78" s="18"/>
      <c r="CU78" s="18"/>
      <c r="CV78" s="44"/>
      <c r="CW78" s="90">
        <v>46879</v>
      </c>
      <c r="CX78" s="58"/>
      <c r="CY78" s="18"/>
      <c r="CZ78" s="18"/>
      <c r="DA78" s="18"/>
      <c r="DB78" s="18"/>
      <c r="DC78" s="18"/>
      <c r="DD78" s="45"/>
      <c r="DE78" s="43"/>
      <c r="DF78" s="18"/>
      <c r="DG78" s="18"/>
      <c r="DH78" s="18"/>
      <c r="DI78" s="18"/>
      <c r="DJ78" s="45"/>
      <c r="DL78" s="94">
        <v>47250</v>
      </c>
      <c r="DM78" s="58"/>
      <c r="DN78" s="18"/>
      <c r="DO78" s="18"/>
      <c r="DP78" s="18"/>
      <c r="DQ78" s="18"/>
      <c r="DR78" s="18"/>
      <c r="DS78" s="45"/>
      <c r="DT78" s="43"/>
      <c r="DU78" s="18"/>
      <c r="DV78" s="18"/>
      <c r="DW78" s="18"/>
      <c r="DX78" s="18"/>
      <c r="DY78" s="44"/>
      <c r="DZ78" s="38">
        <v>47610</v>
      </c>
      <c r="EA78" s="43"/>
      <c r="EB78" s="18"/>
      <c r="EC78" s="18"/>
      <c r="ED78" s="18"/>
      <c r="EE78" s="18"/>
      <c r="EF78" s="18"/>
      <c r="EG78" s="44"/>
      <c r="EH78" s="43"/>
      <c r="EI78" s="18"/>
      <c r="EJ78" s="18"/>
      <c r="EK78" s="18"/>
      <c r="EL78" s="18"/>
      <c r="EM78" s="45"/>
      <c r="EO78" s="35">
        <v>47981</v>
      </c>
      <c r="EP78" s="58"/>
      <c r="EQ78" s="18"/>
      <c r="ER78" s="18"/>
      <c r="ES78" s="18"/>
      <c r="ET78" s="18"/>
      <c r="EU78" s="18"/>
      <c r="EV78" s="45"/>
      <c r="EW78" s="43"/>
      <c r="EX78" s="18"/>
      <c r="EY78" s="18"/>
      <c r="EZ78" s="18"/>
      <c r="FA78" s="18"/>
      <c r="FB78" s="44"/>
      <c r="FC78" s="35">
        <v>48345</v>
      </c>
      <c r="FD78" s="58"/>
      <c r="FE78" s="18"/>
      <c r="FF78" s="18"/>
      <c r="FG78" s="18"/>
      <c r="FH78" s="18"/>
      <c r="FI78" s="18"/>
      <c r="FJ78" s="45"/>
      <c r="FK78" s="43"/>
      <c r="FL78" s="18"/>
      <c r="FM78" s="18"/>
      <c r="FN78" s="18"/>
      <c r="FO78" s="18"/>
      <c r="FP78" s="45"/>
    </row>
    <row r="79" spans="1:172" ht="15.75" thickBot="1" x14ac:dyDescent="0.3">
      <c r="A79" s="4">
        <v>1</v>
      </c>
      <c r="B79" s="8">
        <f>COUNTIF(I4:I56,1)</f>
        <v>4</v>
      </c>
      <c r="C79" s="8">
        <f t="shared" ref="C79:G79" si="11">COUNTIF(J4:J56,1)</f>
        <v>4</v>
      </c>
      <c r="D79" s="8">
        <f t="shared" si="11"/>
        <v>3</v>
      </c>
      <c r="E79" s="8">
        <f t="shared" si="11"/>
        <v>7</v>
      </c>
      <c r="F79" s="8">
        <f t="shared" si="11"/>
        <v>3</v>
      </c>
      <c r="G79" s="8">
        <f t="shared" si="11"/>
        <v>5</v>
      </c>
      <c r="J79" s="361">
        <f t="shared" si="10"/>
        <v>26</v>
      </c>
      <c r="K79" s="340"/>
      <c r="L79" s="340"/>
      <c r="M79" s="340"/>
      <c r="N79" s="346"/>
      <c r="P79" s="106">
        <v>44782</v>
      </c>
      <c r="Q79" s="43"/>
      <c r="R79" s="18"/>
      <c r="S79" s="18"/>
      <c r="T79" s="18"/>
      <c r="U79" s="18"/>
      <c r="V79" s="18"/>
      <c r="W79" s="45"/>
      <c r="X79" s="43"/>
      <c r="Y79" s="18"/>
      <c r="Z79" s="18"/>
      <c r="AA79" s="18"/>
      <c r="AB79" s="18"/>
      <c r="AC79" s="45"/>
      <c r="AD79" s="35">
        <v>45062</v>
      </c>
      <c r="AE79" s="43"/>
      <c r="AF79" s="18"/>
      <c r="AG79" s="18"/>
      <c r="AH79" s="18"/>
      <c r="AI79" s="18"/>
      <c r="AJ79" s="18"/>
      <c r="AK79" s="45"/>
      <c r="AL79" s="58"/>
      <c r="AM79" s="18"/>
      <c r="AN79" s="18"/>
      <c r="AO79" s="18"/>
      <c r="AP79" s="18"/>
      <c r="AQ79" s="44"/>
      <c r="AR79" s="35">
        <v>45426</v>
      </c>
      <c r="AS79" s="58"/>
      <c r="AT79" s="18"/>
      <c r="AU79" s="18"/>
      <c r="AV79" s="18"/>
      <c r="AW79" s="18"/>
      <c r="AX79" s="18"/>
      <c r="AY79" s="44"/>
      <c r="AZ79" s="43"/>
      <c r="BA79" s="18"/>
      <c r="BB79" s="18"/>
      <c r="BC79" s="18"/>
      <c r="BD79" s="18"/>
      <c r="BE79" s="44"/>
      <c r="BF79" s="35">
        <v>45797</v>
      </c>
      <c r="BG79" s="58"/>
      <c r="BH79" s="18"/>
      <c r="BI79" s="18"/>
      <c r="BJ79" s="18"/>
      <c r="BK79" s="18"/>
      <c r="BL79" s="18"/>
      <c r="BM79" s="45"/>
      <c r="BN79" s="43"/>
      <c r="BO79" s="18"/>
      <c r="BP79" s="18"/>
      <c r="BQ79" s="18"/>
      <c r="BR79" s="18"/>
      <c r="BS79" s="44"/>
      <c r="BT79" s="35">
        <v>46161</v>
      </c>
      <c r="BU79" s="58"/>
      <c r="BV79" s="18"/>
      <c r="BW79" s="18"/>
      <c r="BX79" s="18"/>
      <c r="BY79" s="18"/>
      <c r="BZ79" s="18"/>
      <c r="CA79" s="44"/>
      <c r="CB79" s="43"/>
      <c r="CC79" s="18"/>
      <c r="CD79" s="18"/>
      <c r="CE79" s="18"/>
      <c r="CF79" s="18"/>
      <c r="CG79" s="45"/>
      <c r="CI79" s="35">
        <v>46525</v>
      </c>
      <c r="CJ79" s="58"/>
      <c r="CK79" s="18"/>
      <c r="CL79" s="18"/>
      <c r="CM79" s="18"/>
      <c r="CN79" s="18"/>
      <c r="CO79" s="18"/>
      <c r="CP79" s="45"/>
      <c r="CQ79" s="43"/>
      <c r="CR79" s="18"/>
      <c r="CS79" s="18"/>
      <c r="CT79" s="18"/>
      <c r="CU79" s="18"/>
      <c r="CV79" s="44"/>
      <c r="CW79" s="90">
        <v>46886</v>
      </c>
      <c r="CX79" s="58"/>
      <c r="CY79" s="18"/>
      <c r="CZ79" s="18"/>
      <c r="DA79" s="18"/>
      <c r="DB79" s="18"/>
      <c r="DC79" s="18"/>
      <c r="DD79" s="45"/>
      <c r="DE79" s="43"/>
      <c r="DF79" s="18"/>
      <c r="DG79" s="18"/>
      <c r="DH79" s="18"/>
      <c r="DI79" s="18"/>
      <c r="DJ79" s="45"/>
      <c r="DL79" s="90">
        <v>47257</v>
      </c>
      <c r="DM79" s="58"/>
      <c r="DN79" s="18"/>
      <c r="DO79" s="18"/>
      <c r="DP79" s="18"/>
      <c r="DQ79" s="18"/>
      <c r="DR79" s="18"/>
      <c r="DS79" s="45"/>
      <c r="DT79" s="43"/>
      <c r="DU79" s="18"/>
      <c r="DV79" s="18"/>
      <c r="DW79" s="18"/>
      <c r="DX79" s="18"/>
      <c r="DY79" s="44"/>
      <c r="DZ79" s="38">
        <v>47617</v>
      </c>
      <c r="EA79" s="43"/>
      <c r="EB79" s="18"/>
      <c r="EC79" s="18"/>
      <c r="ED79" s="18"/>
      <c r="EE79" s="18"/>
      <c r="EF79" s="18"/>
      <c r="EG79" s="44"/>
      <c r="EH79" s="43"/>
      <c r="EI79" s="18"/>
      <c r="EJ79" s="18"/>
      <c r="EK79" s="18"/>
      <c r="EL79" s="18"/>
      <c r="EM79" s="45"/>
      <c r="EO79" s="35">
        <v>47988</v>
      </c>
      <c r="EP79" s="58"/>
      <c r="EQ79" s="18"/>
      <c r="ER79" s="18"/>
      <c r="ES79" s="18"/>
      <c r="ET79" s="18"/>
      <c r="EU79" s="18"/>
      <c r="EV79" s="45"/>
      <c r="EW79" s="43"/>
      <c r="EX79" s="18"/>
      <c r="EY79" s="18"/>
      <c r="EZ79" s="18"/>
      <c r="FA79" s="18"/>
      <c r="FB79" s="44"/>
      <c r="FC79" s="35">
        <v>48352</v>
      </c>
      <c r="FD79" s="58"/>
      <c r="FE79" s="18"/>
      <c r="FF79" s="18"/>
      <c r="FG79" s="18"/>
      <c r="FH79" s="18"/>
      <c r="FI79" s="18"/>
      <c r="FJ79" s="45"/>
      <c r="FK79" s="43"/>
      <c r="FL79" s="18"/>
      <c r="FM79" s="18"/>
      <c r="FN79" s="18"/>
      <c r="FO79" s="18"/>
      <c r="FP79" s="45"/>
    </row>
    <row r="80" spans="1:172" ht="15.75" thickBot="1" x14ac:dyDescent="0.3">
      <c r="A80" s="4">
        <v>2</v>
      </c>
      <c r="B80" s="8">
        <f>COUNTIF(I4:I57,2)</f>
        <v>4</v>
      </c>
      <c r="C80" s="8">
        <f t="shared" ref="C80:G80" si="12">COUNTIF(J4:J57,2)</f>
        <v>8</v>
      </c>
      <c r="D80" s="8">
        <f t="shared" si="12"/>
        <v>5</v>
      </c>
      <c r="E80" s="8">
        <f t="shared" si="12"/>
        <v>0</v>
      </c>
      <c r="F80" s="8">
        <f t="shared" si="12"/>
        <v>3</v>
      </c>
      <c r="G80" s="8">
        <f t="shared" si="12"/>
        <v>3</v>
      </c>
      <c r="J80" s="361">
        <f t="shared" si="10"/>
        <v>23</v>
      </c>
      <c r="K80" s="340"/>
      <c r="L80" s="340"/>
      <c r="M80" s="340"/>
      <c r="N80" s="346"/>
      <c r="P80" s="106">
        <v>44789</v>
      </c>
      <c r="Q80" s="43"/>
      <c r="R80" s="18"/>
      <c r="S80" s="18"/>
      <c r="T80" s="18"/>
      <c r="U80" s="18"/>
      <c r="V80" s="18"/>
      <c r="W80" s="45"/>
      <c r="X80" s="43"/>
      <c r="Y80" s="18"/>
      <c r="Z80" s="18"/>
      <c r="AA80" s="18"/>
      <c r="AB80" s="18"/>
      <c r="AC80" s="45"/>
      <c r="AD80" s="35">
        <v>45069</v>
      </c>
      <c r="AE80" s="43"/>
      <c r="AF80" s="18"/>
      <c r="AG80" s="18"/>
      <c r="AH80" s="18"/>
      <c r="AI80" s="18"/>
      <c r="AJ80" s="18"/>
      <c r="AK80" s="45"/>
      <c r="AL80" s="58"/>
      <c r="AM80" s="18"/>
      <c r="AN80" s="18"/>
      <c r="AO80" s="18"/>
      <c r="AP80" s="18"/>
      <c r="AQ80" s="44"/>
      <c r="AR80" s="35">
        <v>45433</v>
      </c>
      <c r="AS80" s="58"/>
      <c r="AT80" s="18"/>
      <c r="AU80" s="18"/>
      <c r="AV80" s="18"/>
      <c r="AW80" s="18"/>
      <c r="AX80" s="18"/>
      <c r="AY80" s="44"/>
      <c r="AZ80" s="43"/>
      <c r="BA80" s="18"/>
      <c r="BB80" s="18"/>
      <c r="BC80" s="18"/>
      <c r="BD80" s="18"/>
      <c r="BE80" s="44"/>
      <c r="BF80" s="35">
        <v>45804</v>
      </c>
      <c r="BG80" s="58"/>
      <c r="BH80" s="18"/>
      <c r="BI80" s="18"/>
      <c r="BJ80" s="18"/>
      <c r="BK80" s="18"/>
      <c r="BL80" s="18"/>
      <c r="BM80" s="45"/>
      <c r="BN80" s="43"/>
      <c r="BO80" s="18"/>
      <c r="BP80" s="18"/>
      <c r="BQ80" s="18"/>
      <c r="BR80" s="18"/>
      <c r="BS80" s="44"/>
      <c r="BT80" s="35">
        <v>46168</v>
      </c>
      <c r="BU80" s="58"/>
      <c r="BV80" s="18"/>
      <c r="BW80" s="18"/>
      <c r="BX80" s="18"/>
      <c r="BY80" s="18"/>
      <c r="BZ80" s="18"/>
      <c r="CA80" s="44"/>
      <c r="CB80" s="43"/>
      <c r="CC80" s="18"/>
      <c r="CD80" s="18"/>
      <c r="CE80" s="18"/>
      <c r="CF80" s="18"/>
      <c r="CG80" s="45"/>
      <c r="CI80" s="35">
        <v>46532</v>
      </c>
      <c r="CJ80" s="58"/>
      <c r="CK80" s="18"/>
      <c r="CL80" s="18"/>
      <c r="CM80" s="18"/>
      <c r="CN80" s="18"/>
      <c r="CO80" s="18"/>
      <c r="CP80" s="45"/>
      <c r="CQ80" s="43"/>
      <c r="CR80" s="18"/>
      <c r="CS80" s="18"/>
      <c r="CT80" s="18"/>
      <c r="CU80" s="18"/>
      <c r="CV80" s="44"/>
      <c r="CW80" s="96">
        <v>46893</v>
      </c>
      <c r="CX80" s="58"/>
      <c r="CY80" s="18"/>
      <c r="CZ80" s="18"/>
      <c r="DA80" s="18"/>
      <c r="DB80" s="18"/>
      <c r="DC80" s="18"/>
      <c r="DD80" s="45"/>
      <c r="DE80" s="43"/>
      <c r="DF80" s="18"/>
      <c r="DG80" s="18"/>
      <c r="DH80" s="18"/>
      <c r="DI80" s="18"/>
      <c r="DJ80" s="45"/>
      <c r="DL80" s="90">
        <v>47264</v>
      </c>
      <c r="DM80" s="58"/>
      <c r="DN80" s="18"/>
      <c r="DO80" s="18"/>
      <c r="DP80" s="18"/>
      <c r="DQ80" s="18"/>
      <c r="DR80" s="18"/>
      <c r="DS80" s="45"/>
      <c r="DT80" s="43"/>
      <c r="DU80" s="18"/>
      <c r="DV80" s="18"/>
      <c r="DW80" s="18"/>
      <c r="DX80" s="18"/>
      <c r="DY80" s="44"/>
      <c r="DZ80" s="38">
        <v>47624</v>
      </c>
      <c r="EA80" s="43"/>
      <c r="EB80" s="18"/>
      <c r="EC80" s="18"/>
      <c r="ED80" s="18"/>
      <c r="EE80" s="18"/>
      <c r="EF80" s="18"/>
      <c r="EG80" s="44"/>
      <c r="EH80" s="43"/>
      <c r="EI80" s="18"/>
      <c r="EJ80" s="18"/>
      <c r="EK80" s="18"/>
      <c r="EL80" s="18"/>
      <c r="EM80" s="45"/>
      <c r="EO80" s="35">
        <v>47995</v>
      </c>
      <c r="EP80" s="58"/>
      <c r="EQ80" s="18"/>
      <c r="ER80" s="18"/>
      <c r="ES80" s="18"/>
      <c r="ET80" s="18"/>
      <c r="EU80" s="18"/>
      <c r="EV80" s="45"/>
      <c r="EW80" s="43"/>
      <c r="EX80" s="18"/>
      <c r="EY80" s="18"/>
      <c r="EZ80" s="18"/>
      <c r="FA80" s="18"/>
      <c r="FB80" s="44"/>
      <c r="FC80" s="35">
        <v>48359</v>
      </c>
      <c r="FD80" s="58"/>
      <c r="FE80" s="18"/>
      <c r="FF80" s="18"/>
      <c r="FG80" s="18"/>
      <c r="FH80" s="18"/>
      <c r="FI80" s="18"/>
      <c r="FJ80" s="45"/>
      <c r="FK80" s="43"/>
      <c r="FL80" s="18"/>
      <c r="FM80" s="18"/>
      <c r="FN80" s="18"/>
      <c r="FO80" s="18"/>
      <c r="FP80" s="45"/>
    </row>
    <row r="81" spans="1:172" ht="15.75" thickBot="1" x14ac:dyDescent="0.3">
      <c r="A81" s="4">
        <v>3</v>
      </c>
      <c r="B81" s="8">
        <f>COUNTIF(I4:I56,3)</f>
        <v>5</v>
      </c>
      <c r="C81" s="8">
        <f t="shared" ref="C81:G81" si="13">COUNTIF(J4:J56,3)</f>
        <v>5</v>
      </c>
      <c r="D81" s="8">
        <f t="shared" si="13"/>
        <v>7</v>
      </c>
      <c r="E81" s="8">
        <f t="shared" si="13"/>
        <v>6</v>
      </c>
      <c r="F81" s="8">
        <f t="shared" si="13"/>
        <v>6</v>
      </c>
      <c r="G81" s="8">
        <f t="shared" si="13"/>
        <v>4</v>
      </c>
      <c r="J81" s="361">
        <f>SUM(B81:G81)</f>
        <v>33</v>
      </c>
      <c r="K81" s="340"/>
      <c r="L81" s="340"/>
      <c r="M81" s="340"/>
      <c r="N81" s="346"/>
      <c r="P81" s="106">
        <v>44796</v>
      </c>
      <c r="Q81" s="43"/>
      <c r="R81" s="18"/>
      <c r="S81" s="18"/>
      <c r="T81" s="18"/>
      <c r="U81" s="18"/>
      <c r="V81" s="18"/>
      <c r="W81" s="45"/>
      <c r="X81" s="43"/>
      <c r="Y81" s="18"/>
      <c r="Z81" s="18"/>
      <c r="AA81" s="18"/>
      <c r="AB81" s="18"/>
      <c r="AC81" s="45"/>
      <c r="AD81" s="35">
        <v>45076</v>
      </c>
      <c r="AE81" s="43"/>
      <c r="AF81" s="18"/>
      <c r="AG81" s="18"/>
      <c r="AH81" s="18"/>
      <c r="AI81" s="18"/>
      <c r="AJ81" s="18"/>
      <c r="AK81" s="45"/>
      <c r="AL81" s="58"/>
      <c r="AM81" s="18"/>
      <c r="AN81" s="18"/>
      <c r="AO81" s="18"/>
      <c r="AP81" s="18"/>
      <c r="AQ81" s="44"/>
      <c r="AR81" s="35">
        <v>45440</v>
      </c>
      <c r="AS81" s="58"/>
      <c r="AT81" s="18"/>
      <c r="AU81" s="18"/>
      <c r="AV81" s="18"/>
      <c r="AW81" s="18"/>
      <c r="AX81" s="18"/>
      <c r="AY81" s="44"/>
      <c r="AZ81" s="43"/>
      <c r="BA81" s="18"/>
      <c r="BB81" s="18"/>
      <c r="BC81" s="18"/>
      <c r="BD81" s="18"/>
      <c r="BE81" s="44"/>
      <c r="BF81" s="35">
        <v>45811</v>
      </c>
      <c r="BG81" s="58"/>
      <c r="BH81" s="18"/>
      <c r="BI81" s="18"/>
      <c r="BJ81" s="18"/>
      <c r="BK81" s="18"/>
      <c r="BL81" s="18"/>
      <c r="BM81" s="45"/>
      <c r="BN81" s="43"/>
      <c r="BO81" s="18"/>
      <c r="BP81" s="18"/>
      <c r="BQ81" s="18"/>
      <c r="BR81" s="18"/>
      <c r="BS81" s="44"/>
      <c r="BT81" s="35">
        <v>46175</v>
      </c>
      <c r="BU81" s="58"/>
      <c r="BV81" s="18"/>
      <c r="BW81" s="18"/>
      <c r="BX81" s="18"/>
      <c r="BY81" s="18"/>
      <c r="BZ81" s="18"/>
      <c r="CA81" s="44"/>
      <c r="CB81" s="43"/>
      <c r="CC81" s="18"/>
      <c r="CD81" s="18"/>
      <c r="CE81" s="18"/>
      <c r="CF81" s="18"/>
      <c r="CG81" s="45"/>
      <c r="CI81" s="35">
        <v>46539</v>
      </c>
      <c r="CJ81" s="58"/>
      <c r="CK81" s="18"/>
      <c r="CL81" s="18"/>
      <c r="CM81" s="18"/>
      <c r="CN81" s="18"/>
      <c r="CO81" s="18"/>
      <c r="CP81" s="45"/>
      <c r="CQ81" s="43"/>
      <c r="CR81" s="18"/>
      <c r="CS81" s="18"/>
      <c r="CT81" s="18"/>
      <c r="CU81" s="18"/>
      <c r="CV81" s="44"/>
      <c r="CW81" s="90">
        <v>46900</v>
      </c>
      <c r="CX81" s="58"/>
      <c r="CY81" s="18"/>
      <c r="CZ81" s="18"/>
      <c r="DA81" s="18"/>
      <c r="DB81" s="18"/>
      <c r="DC81" s="18"/>
      <c r="DD81" s="45"/>
      <c r="DE81" s="43"/>
      <c r="DF81" s="18"/>
      <c r="DG81" s="18"/>
      <c r="DH81" s="18"/>
      <c r="DI81" s="18"/>
      <c r="DJ81" s="45"/>
      <c r="DL81" s="96">
        <v>47271</v>
      </c>
      <c r="DM81" s="58"/>
      <c r="DN81" s="18"/>
      <c r="DO81" s="18"/>
      <c r="DP81" s="18"/>
      <c r="DQ81" s="18"/>
      <c r="DR81" s="18"/>
      <c r="DS81" s="45"/>
      <c r="DT81" s="43"/>
      <c r="DU81" s="18"/>
      <c r="DV81" s="18"/>
      <c r="DW81" s="18"/>
      <c r="DX81" s="18"/>
      <c r="DY81" s="44"/>
      <c r="DZ81" s="38">
        <v>47631</v>
      </c>
      <c r="EA81" s="43"/>
      <c r="EB81" s="18"/>
      <c r="EC81" s="18"/>
      <c r="ED81" s="18"/>
      <c r="EE81" s="18"/>
      <c r="EF81" s="18"/>
      <c r="EG81" s="44"/>
      <c r="EH81" s="43"/>
      <c r="EI81" s="18"/>
      <c r="EJ81" s="18"/>
      <c r="EK81" s="18"/>
      <c r="EL81" s="18"/>
      <c r="EM81" s="45"/>
      <c r="EO81" s="35">
        <v>48002</v>
      </c>
      <c r="EP81" s="58"/>
      <c r="EQ81" s="18"/>
      <c r="ER81" s="18"/>
      <c r="ES81" s="18"/>
      <c r="ET81" s="18"/>
      <c r="EU81" s="18"/>
      <c r="EV81" s="45"/>
      <c r="EW81" s="43"/>
      <c r="EX81" s="18"/>
      <c r="EY81" s="18"/>
      <c r="EZ81" s="18"/>
      <c r="FA81" s="18"/>
      <c r="FB81" s="44"/>
      <c r="FC81" s="35">
        <v>48366</v>
      </c>
      <c r="FD81" s="58"/>
      <c r="FE81" s="18"/>
      <c r="FF81" s="18"/>
      <c r="FG81" s="18"/>
      <c r="FH81" s="18"/>
      <c r="FI81" s="18"/>
      <c r="FJ81" s="45"/>
      <c r="FK81" s="43"/>
      <c r="FL81" s="18"/>
      <c r="FM81" s="18"/>
      <c r="FN81" s="18"/>
      <c r="FO81" s="18"/>
      <c r="FP81" s="45"/>
    </row>
    <row r="82" spans="1:172" ht="15.75" thickBot="1" x14ac:dyDescent="0.3">
      <c r="A82" s="4">
        <v>7</v>
      </c>
      <c r="B82" s="137">
        <f>COUNTIF(I4:I56,7)</f>
        <v>3</v>
      </c>
      <c r="C82" s="137">
        <f t="shared" ref="C82:G82" si="14">COUNTIF(J4:J56,7)</f>
        <v>3</v>
      </c>
      <c r="D82" s="137">
        <f t="shared" si="14"/>
        <v>5</v>
      </c>
      <c r="E82" s="137">
        <f t="shared" si="14"/>
        <v>3</v>
      </c>
      <c r="F82" s="137">
        <f t="shared" si="14"/>
        <v>4</v>
      </c>
      <c r="G82" s="137">
        <f t="shared" si="14"/>
        <v>5</v>
      </c>
      <c r="J82" s="361">
        <f>SUM(B82:G82)</f>
        <v>23</v>
      </c>
      <c r="K82" s="340"/>
      <c r="L82" s="340"/>
      <c r="M82" s="340"/>
      <c r="N82" s="346"/>
      <c r="P82" s="106">
        <v>44803</v>
      </c>
      <c r="Q82" s="43"/>
      <c r="R82" s="18"/>
      <c r="S82" s="18"/>
      <c r="T82" s="18"/>
      <c r="U82" s="18"/>
      <c r="V82" s="18"/>
      <c r="W82" s="45"/>
      <c r="X82" s="43"/>
      <c r="Y82" s="18"/>
      <c r="Z82" s="18"/>
      <c r="AA82" s="18"/>
      <c r="AB82" s="18"/>
      <c r="AC82" s="45"/>
      <c r="AD82" s="35">
        <v>45083</v>
      </c>
      <c r="AE82" s="43"/>
      <c r="AF82" s="18"/>
      <c r="AG82" s="18"/>
      <c r="AH82" s="18"/>
      <c r="AI82" s="18"/>
      <c r="AJ82" s="18"/>
      <c r="AK82" s="45"/>
      <c r="AL82" s="58"/>
      <c r="AM82" s="18"/>
      <c r="AN82" s="18"/>
      <c r="AO82" s="18"/>
      <c r="AP82" s="18"/>
      <c r="AQ82" s="44"/>
      <c r="AR82" s="35">
        <v>45447</v>
      </c>
      <c r="AS82" s="58"/>
      <c r="AT82" s="18"/>
      <c r="AU82" s="18"/>
      <c r="AV82" s="18"/>
      <c r="AW82" s="18"/>
      <c r="AX82" s="18"/>
      <c r="AY82" s="44"/>
      <c r="AZ82" s="43"/>
      <c r="BA82" s="18"/>
      <c r="BB82" s="18"/>
      <c r="BC82" s="18"/>
      <c r="BD82" s="18"/>
      <c r="BE82" s="44"/>
      <c r="BF82" s="35">
        <v>45818</v>
      </c>
      <c r="BG82" s="58"/>
      <c r="BH82" s="18"/>
      <c r="BI82" s="18"/>
      <c r="BJ82" s="18"/>
      <c r="BK82" s="18"/>
      <c r="BL82" s="18"/>
      <c r="BM82" s="45"/>
      <c r="BN82" s="43"/>
      <c r="BO82" s="18"/>
      <c r="BP82" s="18"/>
      <c r="BQ82" s="18"/>
      <c r="BR82" s="18"/>
      <c r="BS82" s="44"/>
      <c r="BT82" s="35">
        <v>46182</v>
      </c>
      <c r="BU82" s="58"/>
      <c r="BV82" s="18"/>
      <c r="BW82" s="18"/>
      <c r="BX82" s="18"/>
      <c r="BY82" s="18"/>
      <c r="BZ82" s="18"/>
      <c r="CA82" s="44"/>
      <c r="CB82" s="43"/>
      <c r="CC82" s="18"/>
      <c r="CD82" s="18"/>
      <c r="CE82" s="18"/>
      <c r="CF82" s="18"/>
      <c r="CG82" s="45"/>
      <c r="CI82" s="35">
        <v>46546</v>
      </c>
      <c r="CJ82" s="58"/>
      <c r="CK82" s="18"/>
      <c r="CL82" s="18"/>
      <c r="CM82" s="18"/>
      <c r="CN82" s="18"/>
      <c r="CO82" s="18"/>
      <c r="CP82" s="45"/>
      <c r="CQ82" s="43"/>
      <c r="CR82" s="18"/>
      <c r="CS82" s="18"/>
      <c r="CT82" s="18"/>
      <c r="CU82" s="18"/>
      <c r="CV82" s="44"/>
      <c r="CW82" s="90">
        <v>46907</v>
      </c>
      <c r="CX82" s="58"/>
      <c r="CY82" s="18"/>
      <c r="CZ82" s="18"/>
      <c r="DA82" s="18"/>
      <c r="DB82" s="18"/>
      <c r="DC82" s="18"/>
      <c r="DD82" s="45"/>
      <c r="DE82" s="43"/>
      <c r="DF82" s="18"/>
      <c r="DG82" s="18"/>
      <c r="DH82" s="18"/>
      <c r="DI82" s="18"/>
      <c r="DJ82" s="45"/>
      <c r="DL82" s="94">
        <v>47278</v>
      </c>
      <c r="DM82" s="58"/>
      <c r="DN82" s="18"/>
      <c r="DO82" s="18"/>
      <c r="DP82" s="18"/>
      <c r="DQ82" s="18"/>
      <c r="DR82" s="18"/>
      <c r="DS82" s="45"/>
      <c r="DT82" s="43"/>
      <c r="DU82" s="18"/>
      <c r="DV82" s="18"/>
      <c r="DW82" s="18"/>
      <c r="DX82" s="18"/>
      <c r="DY82" s="44"/>
      <c r="DZ82" s="38">
        <v>47638</v>
      </c>
      <c r="EA82" s="43"/>
      <c r="EB82" s="18"/>
      <c r="EC82" s="18"/>
      <c r="ED82" s="18"/>
      <c r="EE82" s="18"/>
      <c r="EF82" s="18"/>
      <c r="EG82" s="44"/>
      <c r="EH82" s="43"/>
      <c r="EI82" s="18"/>
      <c r="EJ82" s="18"/>
      <c r="EK82" s="18"/>
      <c r="EL82" s="18"/>
      <c r="EM82" s="45"/>
      <c r="EO82" s="35">
        <v>48009</v>
      </c>
      <c r="EP82" s="58"/>
      <c r="EQ82" s="18"/>
      <c r="ER82" s="18"/>
      <c r="ES82" s="18"/>
      <c r="ET82" s="18"/>
      <c r="EU82" s="18"/>
      <c r="EV82" s="45"/>
      <c r="EW82" s="43"/>
      <c r="EX82" s="18"/>
      <c r="EY82" s="18"/>
      <c r="EZ82" s="18"/>
      <c r="FA82" s="18"/>
      <c r="FB82" s="44"/>
      <c r="FC82" s="35">
        <v>48373</v>
      </c>
      <c r="FD82" s="58"/>
      <c r="FE82" s="18"/>
      <c r="FF82" s="18"/>
      <c r="FG82" s="18"/>
      <c r="FH82" s="18"/>
      <c r="FI82" s="18"/>
      <c r="FJ82" s="45"/>
      <c r="FK82" s="43"/>
      <c r="FL82" s="18"/>
      <c r="FM82" s="18"/>
      <c r="FN82" s="18"/>
      <c r="FO82" s="18"/>
      <c r="FP82" s="45"/>
    </row>
    <row r="83" spans="1:172" ht="15.75" thickBot="1" x14ac:dyDescent="0.3">
      <c r="A83" s="361" t="s">
        <v>118</v>
      </c>
      <c r="B83" s="359"/>
      <c r="C83" s="359"/>
      <c r="D83" s="359"/>
      <c r="E83" s="359"/>
      <c r="F83" s="359"/>
      <c r="G83" s="359"/>
      <c r="H83" s="346"/>
      <c r="J83" s="361">
        <f>SUM(J77:N82)</f>
        <v>163</v>
      </c>
      <c r="K83" s="340"/>
      <c r="L83" s="340"/>
      <c r="M83" s="340"/>
      <c r="N83" s="346"/>
      <c r="P83" s="106">
        <v>44810</v>
      </c>
      <c r="Q83" s="43"/>
      <c r="R83" s="18"/>
      <c r="S83" s="18"/>
      <c r="T83" s="18"/>
      <c r="U83" s="18"/>
      <c r="V83" s="18"/>
      <c r="W83" s="45"/>
      <c r="X83" s="43"/>
      <c r="Y83" s="18"/>
      <c r="Z83" s="18"/>
      <c r="AA83" s="18"/>
      <c r="AB83" s="18"/>
      <c r="AC83" s="45"/>
      <c r="AD83" s="35">
        <v>45090</v>
      </c>
      <c r="AE83" s="43"/>
      <c r="AF83" s="18"/>
      <c r="AG83" s="18"/>
      <c r="AH83" s="18"/>
      <c r="AI83" s="18"/>
      <c r="AJ83" s="18"/>
      <c r="AK83" s="45"/>
      <c r="AL83" s="58"/>
      <c r="AM83" s="18"/>
      <c r="AN83" s="18"/>
      <c r="AO83" s="18"/>
      <c r="AP83" s="18"/>
      <c r="AQ83" s="44"/>
      <c r="AR83" s="35">
        <v>45454</v>
      </c>
      <c r="AS83" s="58"/>
      <c r="AT83" s="18"/>
      <c r="AU83" s="18"/>
      <c r="AV83" s="18"/>
      <c r="AW83" s="18"/>
      <c r="AX83" s="18"/>
      <c r="AY83" s="44"/>
      <c r="AZ83" s="43"/>
      <c r="BA83" s="18"/>
      <c r="BB83" s="18"/>
      <c r="BC83" s="18"/>
      <c r="BD83" s="18"/>
      <c r="BE83" s="44"/>
      <c r="BF83" s="35">
        <v>45825</v>
      </c>
      <c r="BG83" s="58"/>
      <c r="BH83" s="18"/>
      <c r="BI83" s="18"/>
      <c r="BJ83" s="18"/>
      <c r="BK83" s="18"/>
      <c r="BL83" s="18"/>
      <c r="BM83" s="45"/>
      <c r="BN83" s="43"/>
      <c r="BO83" s="18"/>
      <c r="BP83" s="18"/>
      <c r="BQ83" s="18"/>
      <c r="BR83" s="18"/>
      <c r="BS83" s="44"/>
      <c r="BT83" s="35">
        <v>46189</v>
      </c>
      <c r="BU83" s="58"/>
      <c r="BV83" s="18"/>
      <c r="BW83" s="18"/>
      <c r="BX83" s="18"/>
      <c r="BY83" s="18"/>
      <c r="BZ83" s="18"/>
      <c r="CA83" s="44"/>
      <c r="CB83" s="43"/>
      <c r="CC83" s="18"/>
      <c r="CD83" s="18"/>
      <c r="CE83" s="18"/>
      <c r="CF83" s="18"/>
      <c r="CG83" s="45"/>
      <c r="CI83" s="35">
        <v>46553</v>
      </c>
      <c r="CJ83" s="58"/>
      <c r="CK83" s="18"/>
      <c r="CL83" s="18"/>
      <c r="CM83" s="18"/>
      <c r="CN83" s="18"/>
      <c r="CO83" s="18"/>
      <c r="CP83" s="45"/>
      <c r="CQ83" s="43"/>
      <c r="CR83" s="18"/>
      <c r="CS83" s="18"/>
      <c r="CT83" s="18"/>
      <c r="CU83" s="18"/>
      <c r="CV83" s="44"/>
      <c r="CW83" s="96">
        <v>46914</v>
      </c>
      <c r="CX83" s="58"/>
      <c r="CY83" s="18"/>
      <c r="CZ83" s="18"/>
      <c r="DA83" s="18"/>
      <c r="DB83" s="18"/>
      <c r="DC83" s="18"/>
      <c r="DD83" s="45"/>
      <c r="DE83" s="43"/>
      <c r="DF83" s="18"/>
      <c r="DG83" s="18"/>
      <c r="DH83" s="18"/>
      <c r="DI83" s="18"/>
      <c r="DJ83" s="45"/>
      <c r="DL83" s="90">
        <v>47285</v>
      </c>
      <c r="DM83" s="58"/>
      <c r="DN83" s="18"/>
      <c r="DO83" s="18"/>
      <c r="DP83" s="18"/>
      <c r="DQ83" s="18"/>
      <c r="DR83" s="18"/>
      <c r="DS83" s="45"/>
      <c r="DT83" s="43"/>
      <c r="DU83" s="18"/>
      <c r="DV83" s="18"/>
      <c r="DW83" s="18"/>
      <c r="DX83" s="18"/>
      <c r="DY83" s="44"/>
      <c r="DZ83" s="38">
        <v>47645</v>
      </c>
      <c r="EA83" s="43"/>
      <c r="EB83" s="18"/>
      <c r="EC83" s="18"/>
      <c r="ED83" s="18"/>
      <c r="EE83" s="18"/>
      <c r="EF83" s="18"/>
      <c r="EG83" s="44"/>
      <c r="EH83" s="43"/>
      <c r="EI83" s="18"/>
      <c r="EJ83" s="18"/>
      <c r="EK83" s="18"/>
      <c r="EL83" s="18"/>
      <c r="EM83" s="45"/>
      <c r="EO83" s="35">
        <v>48016</v>
      </c>
      <c r="EP83" s="58"/>
      <c r="EQ83" s="18"/>
      <c r="ER83" s="18"/>
      <c r="ES83" s="18"/>
      <c r="ET83" s="18"/>
      <c r="EU83" s="18"/>
      <c r="EV83" s="45"/>
      <c r="EW83" s="43"/>
      <c r="EX83" s="18"/>
      <c r="EY83" s="18"/>
      <c r="EZ83" s="18"/>
      <c r="FA83" s="18"/>
      <c r="FB83" s="44"/>
      <c r="FC83" s="35">
        <v>48380</v>
      </c>
      <c r="FD83" s="58"/>
      <c r="FE83" s="18"/>
      <c r="FF83" s="18"/>
      <c r="FG83" s="18"/>
      <c r="FH83" s="18"/>
      <c r="FI83" s="18"/>
      <c r="FJ83" s="45"/>
      <c r="FK83" s="43"/>
      <c r="FL83" s="18"/>
      <c r="FM83" s="18"/>
      <c r="FN83" s="18"/>
      <c r="FO83" s="18"/>
      <c r="FP83" s="45"/>
    </row>
    <row r="84" spans="1:172" ht="15.75" thickBot="1" x14ac:dyDescent="0.3">
      <c r="A84" s="361" t="s">
        <v>107</v>
      </c>
      <c r="B84" s="340"/>
      <c r="C84" s="340"/>
      <c r="D84" s="340"/>
      <c r="E84" s="340"/>
      <c r="F84" s="340"/>
      <c r="G84" s="346"/>
      <c r="J84" s="361"/>
      <c r="K84" s="340"/>
      <c r="L84" s="340"/>
      <c r="M84" s="340"/>
      <c r="N84" s="346"/>
      <c r="P84" s="106">
        <v>44817</v>
      </c>
      <c r="Q84" s="43"/>
      <c r="R84" s="18"/>
      <c r="S84" s="18"/>
      <c r="T84" s="18"/>
      <c r="U84" s="18"/>
      <c r="V84" s="18"/>
      <c r="W84" s="45"/>
      <c r="X84" s="43"/>
      <c r="Y84" s="18"/>
      <c r="Z84" s="18"/>
      <c r="AA84" s="18"/>
      <c r="AB84" s="18"/>
      <c r="AC84" s="45"/>
      <c r="AD84" s="35">
        <v>45097</v>
      </c>
      <c r="AE84" s="43"/>
      <c r="AF84" s="18"/>
      <c r="AG84" s="18"/>
      <c r="AH84" s="18"/>
      <c r="AI84" s="18"/>
      <c r="AJ84" s="18"/>
      <c r="AK84" s="45"/>
      <c r="AL84" s="58"/>
      <c r="AM84" s="18"/>
      <c r="AN84" s="18"/>
      <c r="AO84" s="18"/>
      <c r="AP84" s="18"/>
      <c r="AQ84" s="44"/>
      <c r="AR84" s="35">
        <v>45461</v>
      </c>
      <c r="AS84" s="58"/>
      <c r="AT84" s="18"/>
      <c r="AU84" s="18"/>
      <c r="AV84" s="18"/>
      <c r="AW84" s="18"/>
      <c r="AX84" s="18"/>
      <c r="AY84" s="44"/>
      <c r="AZ84" s="43"/>
      <c r="BA84" s="18"/>
      <c r="BB84" s="18"/>
      <c r="BC84" s="18"/>
      <c r="BD84" s="18"/>
      <c r="BE84" s="44"/>
      <c r="BF84" s="35">
        <v>45832</v>
      </c>
      <c r="BG84" s="58"/>
      <c r="BH84" s="18"/>
      <c r="BI84" s="18"/>
      <c r="BJ84" s="18"/>
      <c r="BK84" s="18"/>
      <c r="BL84" s="18"/>
      <c r="BM84" s="45"/>
      <c r="BN84" s="43"/>
      <c r="BO84" s="18"/>
      <c r="BP84" s="18"/>
      <c r="BQ84" s="18"/>
      <c r="BR84" s="18"/>
      <c r="BS84" s="44"/>
      <c r="BT84" s="35">
        <v>46196</v>
      </c>
      <c r="BU84" s="58"/>
      <c r="BV84" s="18"/>
      <c r="BW84" s="18"/>
      <c r="BX84" s="18"/>
      <c r="BY84" s="18"/>
      <c r="BZ84" s="18"/>
      <c r="CA84" s="44"/>
      <c r="CB84" s="43"/>
      <c r="CC84" s="18"/>
      <c r="CD84" s="18"/>
      <c r="CE84" s="18"/>
      <c r="CF84" s="18"/>
      <c r="CG84" s="45"/>
      <c r="CI84" s="35">
        <v>46560</v>
      </c>
      <c r="CJ84" s="58"/>
      <c r="CK84" s="18"/>
      <c r="CL84" s="18"/>
      <c r="CM84" s="18"/>
      <c r="CN84" s="18"/>
      <c r="CO84" s="18"/>
      <c r="CP84" s="45"/>
      <c r="CQ84" s="43"/>
      <c r="CR84" s="18"/>
      <c r="CS84" s="18"/>
      <c r="CT84" s="18"/>
      <c r="CU84" s="18"/>
      <c r="CV84" s="44"/>
      <c r="CW84" s="94">
        <v>46921</v>
      </c>
      <c r="CX84" s="58"/>
      <c r="CY84" s="18"/>
      <c r="CZ84" s="18"/>
      <c r="DA84" s="18"/>
      <c r="DB84" s="18"/>
      <c r="DC84" s="18"/>
      <c r="DD84" s="45"/>
      <c r="DE84" s="43"/>
      <c r="DF84" s="18"/>
      <c r="DG84" s="18"/>
      <c r="DH84" s="18"/>
      <c r="DI84" s="18"/>
      <c r="DJ84" s="45"/>
      <c r="DL84" s="90">
        <v>47292</v>
      </c>
      <c r="DM84" s="58"/>
      <c r="DN84" s="18"/>
      <c r="DO84" s="18"/>
      <c r="DP84" s="18"/>
      <c r="DQ84" s="18"/>
      <c r="DR84" s="18"/>
      <c r="DS84" s="45"/>
      <c r="DT84" s="43"/>
      <c r="DU84" s="18"/>
      <c r="DV84" s="18"/>
      <c r="DW84" s="18"/>
      <c r="DX84" s="18"/>
      <c r="DY84" s="44"/>
      <c r="DZ84" s="38">
        <v>47652</v>
      </c>
      <c r="EA84" s="43"/>
      <c r="EB84" s="18"/>
      <c r="EC84" s="18"/>
      <c r="ED84" s="18"/>
      <c r="EE84" s="18"/>
      <c r="EF84" s="18"/>
      <c r="EG84" s="44"/>
      <c r="EH84" s="43"/>
      <c r="EI84" s="18"/>
      <c r="EJ84" s="18"/>
      <c r="EK84" s="18"/>
      <c r="EL84" s="18"/>
      <c r="EM84" s="45"/>
      <c r="EO84" s="35">
        <v>48023</v>
      </c>
      <c r="EP84" s="58"/>
      <c r="EQ84" s="18"/>
      <c r="ER84" s="18"/>
      <c r="ES84" s="18"/>
      <c r="ET84" s="18"/>
      <c r="EU84" s="18"/>
      <c r="EV84" s="45"/>
      <c r="EW84" s="43"/>
      <c r="EX84" s="18"/>
      <c r="EY84" s="18"/>
      <c r="EZ84" s="18"/>
      <c r="FA84" s="18"/>
      <c r="FB84" s="44"/>
      <c r="FC84" s="35">
        <v>48387</v>
      </c>
      <c r="FD84" s="58"/>
      <c r="FE84" s="18"/>
      <c r="FF84" s="18"/>
      <c r="FG84" s="18"/>
      <c r="FH84" s="18"/>
      <c r="FI84" s="18"/>
      <c r="FJ84" s="45"/>
      <c r="FK84" s="43"/>
      <c r="FL84" s="18"/>
      <c r="FM84" s="18"/>
      <c r="FN84" s="18"/>
      <c r="FO84" s="18"/>
      <c r="FP84" s="45"/>
    </row>
    <row r="85" spans="1:172" ht="15.75" thickBot="1" x14ac:dyDescent="0.3">
      <c r="A85" s="361" t="s">
        <v>108</v>
      </c>
      <c r="B85" s="340"/>
      <c r="C85" s="340"/>
      <c r="D85" s="340"/>
      <c r="E85" s="340"/>
      <c r="F85" s="340"/>
      <c r="G85" s="346"/>
      <c r="J85" s="361"/>
      <c r="K85" s="340"/>
      <c r="L85" s="340"/>
      <c r="M85" s="340"/>
      <c r="N85" s="346"/>
      <c r="P85" s="106">
        <v>44824</v>
      </c>
      <c r="Q85" s="52"/>
      <c r="R85" s="53"/>
      <c r="S85" s="53"/>
      <c r="T85" s="53"/>
      <c r="U85" s="53"/>
      <c r="V85" s="53"/>
      <c r="W85" s="54"/>
      <c r="X85" s="52"/>
      <c r="Y85" s="53"/>
      <c r="Z85" s="53"/>
      <c r="AA85" s="53"/>
      <c r="AB85" s="53"/>
      <c r="AC85" s="54"/>
      <c r="AD85" s="35">
        <v>45104</v>
      </c>
      <c r="AE85" s="43"/>
      <c r="AF85" s="18"/>
      <c r="AG85" s="18"/>
      <c r="AH85" s="18"/>
      <c r="AI85" s="18"/>
      <c r="AJ85" s="18"/>
      <c r="AK85" s="45"/>
      <c r="AL85" s="58"/>
      <c r="AM85" s="18"/>
      <c r="AN85" s="18"/>
      <c r="AO85" s="18"/>
      <c r="AP85" s="18"/>
      <c r="AQ85" s="44"/>
      <c r="AR85" s="35">
        <v>45468</v>
      </c>
      <c r="AS85" s="64"/>
      <c r="AT85" s="53"/>
      <c r="AU85" s="53"/>
      <c r="AV85" s="53"/>
      <c r="AW85" s="53"/>
      <c r="AX85" s="53"/>
      <c r="AY85" s="65"/>
      <c r="AZ85" s="52"/>
      <c r="BA85" s="53"/>
      <c r="BB85" s="53"/>
      <c r="BC85" s="53"/>
      <c r="BD85" s="53"/>
      <c r="BE85" s="65"/>
      <c r="BF85" s="35">
        <v>45839</v>
      </c>
      <c r="BG85" s="64"/>
      <c r="BH85" s="53"/>
      <c r="BI85" s="53"/>
      <c r="BJ85" s="53"/>
      <c r="BK85" s="53"/>
      <c r="BL85" s="53"/>
      <c r="BM85" s="54"/>
      <c r="BN85" s="52"/>
      <c r="BO85" s="53"/>
      <c r="BP85" s="53"/>
      <c r="BQ85" s="53"/>
      <c r="BR85" s="53"/>
      <c r="BS85" s="65"/>
      <c r="BT85" s="35">
        <v>46203</v>
      </c>
      <c r="BU85" s="64"/>
      <c r="BV85" s="53"/>
      <c r="BW85" s="53"/>
      <c r="BX85" s="53"/>
      <c r="BY85" s="53"/>
      <c r="BZ85" s="53"/>
      <c r="CA85" s="65"/>
      <c r="CB85" s="52"/>
      <c r="CC85" s="53"/>
      <c r="CD85" s="53"/>
      <c r="CE85" s="53"/>
      <c r="CF85" s="53"/>
      <c r="CG85" s="54"/>
      <c r="CI85" s="35">
        <v>46567</v>
      </c>
      <c r="CJ85" s="64"/>
      <c r="CK85" s="53"/>
      <c r="CL85" s="53"/>
      <c r="CM85" s="53"/>
      <c r="CN85" s="53"/>
      <c r="CO85" s="53"/>
      <c r="CP85" s="54"/>
      <c r="CQ85" s="52"/>
      <c r="CR85" s="53"/>
      <c r="CS85" s="53"/>
      <c r="CT85" s="53"/>
      <c r="CU85" s="53"/>
      <c r="CV85" s="65"/>
      <c r="CW85" s="90">
        <v>46928</v>
      </c>
      <c r="CX85" s="64"/>
      <c r="CY85" s="53"/>
      <c r="CZ85" s="53"/>
      <c r="DA85" s="53"/>
      <c r="DB85" s="53"/>
      <c r="DC85" s="53"/>
      <c r="DD85" s="54"/>
      <c r="DE85" s="52"/>
      <c r="DF85" s="53"/>
      <c r="DG85" s="53"/>
      <c r="DH85" s="53"/>
      <c r="DI85" s="53"/>
      <c r="DJ85" s="54"/>
      <c r="DL85" s="96">
        <v>47299</v>
      </c>
      <c r="DM85" s="64"/>
      <c r="DN85" s="53"/>
      <c r="DO85" s="53"/>
      <c r="DP85" s="53"/>
      <c r="DQ85" s="53"/>
      <c r="DR85" s="53"/>
      <c r="DS85" s="54"/>
      <c r="DT85" s="52"/>
      <c r="DU85" s="53"/>
      <c r="DV85" s="53"/>
      <c r="DW85" s="53"/>
      <c r="DX85" s="53"/>
      <c r="DY85" s="65"/>
      <c r="DZ85" s="38">
        <v>47659</v>
      </c>
      <c r="EA85" s="52"/>
      <c r="EB85" s="53"/>
      <c r="EC85" s="53"/>
      <c r="ED85" s="53"/>
      <c r="EE85" s="53"/>
      <c r="EF85" s="53"/>
      <c r="EG85" s="65"/>
      <c r="EH85" s="52"/>
      <c r="EI85" s="53"/>
      <c r="EJ85" s="53"/>
      <c r="EK85" s="53"/>
      <c r="EL85" s="53"/>
      <c r="EM85" s="54"/>
      <c r="EO85" s="35">
        <v>48030</v>
      </c>
      <c r="EP85" s="64"/>
      <c r="EQ85" s="53"/>
      <c r="ER85" s="53"/>
      <c r="ES85" s="53"/>
      <c r="ET85" s="53"/>
      <c r="EU85" s="53"/>
      <c r="EV85" s="54"/>
      <c r="EW85" s="52"/>
      <c r="EX85" s="53"/>
      <c r="EY85" s="53"/>
      <c r="EZ85" s="53"/>
      <c r="FA85" s="53"/>
      <c r="FB85" s="65"/>
      <c r="FC85" s="35">
        <v>48394</v>
      </c>
      <c r="FD85" s="64"/>
      <c r="FE85" s="53"/>
      <c r="FF85" s="53"/>
      <c r="FG85" s="53"/>
      <c r="FH85" s="53"/>
      <c r="FI85" s="53"/>
      <c r="FJ85" s="54"/>
      <c r="FK85" s="52"/>
      <c r="FL85" s="53"/>
      <c r="FM85" s="53"/>
      <c r="FN85" s="53"/>
      <c r="FO85" s="53"/>
      <c r="FP85" s="54"/>
    </row>
    <row r="86" spans="1:172" ht="15.75" thickBot="1" x14ac:dyDescent="0.3">
      <c r="A86" s="361" t="s">
        <v>109</v>
      </c>
      <c r="B86" s="340"/>
      <c r="C86" s="340"/>
      <c r="D86" s="340"/>
      <c r="E86" s="340"/>
      <c r="F86" s="340"/>
      <c r="G86" s="346"/>
      <c r="J86" s="361"/>
      <c r="K86" s="340"/>
      <c r="L86" s="340"/>
      <c r="M86" s="340"/>
      <c r="N86" s="346"/>
      <c r="P86" s="106">
        <v>44831</v>
      </c>
      <c r="Q86" s="52"/>
      <c r="R86" s="53"/>
      <c r="S86" s="53"/>
      <c r="T86" s="53"/>
      <c r="U86" s="53"/>
      <c r="V86" s="53"/>
      <c r="W86" s="54"/>
      <c r="X86" s="52"/>
      <c r="Y86" s="53"/>
      <c r="Z86" s="53"/>
      <c r="AA86" s="53"/>
      <c r="AB86" s="53"/>
      <c r="AC86" s="54"/>
      <c r="AD86" s="35">
        <v>45111</v>
      </c>
      <c r="AE86" s="43"/>
      <c r="AF86" s="18"/>
      <c r="AG86" s="18"/>
      <c r="AH86" s="18"/>
      <c r="AI86" s="18"/>
      <c r="AJ86" s="18"/>
      <c r="AK86" s="45"/>
      <c r="AL86" s="58"/>
      <c r="AM86" s="18"/>
      <c r="AN86" s="18"/>
      <c r="AO86" s="18"/>
      <c r="AP86" s="18"/>
      <c r="AQ86" s="44"/>
      <c r="AR86" s="35">
        <v>45475</v>
      </c>
      <c r="AS86" s="64"/>
      <c r="AT86" s="53"/>
      <c r="AU86" s="53"/>
      <c r="AV86" s="53"/>
      <c r="AW86" s="53"/>
      <c r="AX86" s="53"/>
      <c r="AY86" s="65"/>
      <c r="AZ86" s="52"/>
      <c r="BA86" s="53"/>
      <c r="BB86" s="53"/>
      <c r="BC86" s="53"/>
      <c r="BD86" s="53"/>
      <c r="BE86" s="65"/>
      <c r="BF86" s="35">
        <v>45846</v>
      </c>
      <c r="BG86" s="64"/>
      <c r="BH86" s="53"/>
      <c r="BI86" s="53"/>
      <c r="BJ86" s="53"/>
      <c r="BK86" s="53"/>
      <c r="BL86" s="53"/>
      <c r="BM86" s="54"/>
      <c r="BN86" s="52"/>
      <c r="BO86" s="53"/>
      <c r="BP86" s="53"/>
      <c r="BQ86" s="53"/>
      <c r="BR86" s="53"/>
      <c r="BS86" s="65"/>
      <c r="BT86" s="35">
        <v>46210</v>
      </c>
      <c r="BU86" s="64"/>
      <c r="BV86" s="53"/>
      <c r="BW86" s="53"/>
      <c r="BX86" s="53"/>
      <c r="BY86" s="53"/>
      <c r="BZ86" s="53"/>
      <c r="CA86" s="65"/>
      <c r="CB86" s="52"/>
      <c r="CC86" s="53"/>
      <c r="CD86" s="53"/>
      <c r="CE86" s="53"/>
      <c r="CF86" s="53"/>
      <c r="CG86" s="54"/>
      <c r="CI86" s="35">
        <v>46574</v>
      </c>
      <c r="CJ86" s="64"/>
      <c r="CK86" s="53"/>
      <c r="CL86" s="53"/>
      <c r="CM86" s="53"/>
      <c r="CN86" s="53"/>
      <c r="CO86" s="53"/>
      <c r="CP86" s="54"/>
      <c r="CQ86" s="52"/>
      <c r="CR86" s="53"/>
      <c r="CS86" s="53"/>
      <c r="CT86" s="53"/>
      <c r="CU86" s="53"/>
      <c r="CV86" s="65"/>
      <c r="CW86" s="90">
        <v>46935</v>
      </c>
      <c r="CX86" s="64"/>
      <c r="CY86" s="53"/>
      <c r="CZ86" s="53"/>
      <c r="DA86" s="53"/>
      <c r="DB86" s="53"/>
      <c r="DC86" s="53"/>
      <c r="DD86" s="54"/>
      <c r="DE86" s="52"/>
      <c r="DF86" s="53"/>
      <c r="DG86" s="53"/>
      <c r="DH86" s="53"/>
      <c r="DI86" s="53"/>
      <c r="DJ86" s="54"/>
      <c r="DL86" s="94">
        <v>47306</v>
      </c>
      <c r="DM86" s="64"/>
      <c r="DN86" s="53"/>
      <c r="DO86" s="53"/>
      <c r="DP86" s="53"/>
      <c r="DQ86" s="53"/>
      <c r="DR86" s="53"/>
      <c r="DS86" s="54"/>
      <c r="DT86" s="52"/>
      <c r="DU86" s="53"/>
      <c r="DV86" s="53"/>
      <c r="DW86" s="53"/>
      <c r="DX86" s="53"/>
      <c r="DY86" s="65"/>
      <c r="DZ86" s="38">
        <v>47666</v>
      </c>
      <c r="EA86" s="52"/>
      <c r="EB86" s="53"/>
      <c r="EC86" s="53"/>
      <c r="ED86" s="53"/>
      <c r="EE86" s="53"/>
      <c r="EF86" s="53"/>
      <c r="EG86" s="65"/>
      <c r="EH86" s="52"/>
      <c r="EI86" s="53"/>
      <c r="EJ86" s="53"/>
      <c r="EK86" s="53"/>
      <c r="EL86" s="53"/>
      <c r="EM86" s="54"/>
      <c r="EO86" s="35">
        <v>48037</v>
      </c>
      <c r="EP86" s="64"/>
      <c r="EQ86" s="53"/>
      <c r="ER86" s="53"/>
      <c r="ES86" s="53"/>
      <c r="ET86" s="53"/>
      <c r="EU86" s="53"/>
      <c r="EV86" s="54"/>
      <c r="EW86" s="52"/>
      <c r="EX86" s="53"/>
      <c r="EY86" s="53"/>
      <c r="EZ86" s="53"/>
      <c r="FA86" s="53"/>
      <c r="FB86" s="65"/>
      <c r="FC86" s="35">
        <v>48401</v>
      </c>
      <c r="FD86" s="64"/>
      <c r="FE86" s="53"/>
      <c r="FF86" s="53"/>
      <c r="FG86" s="53"/>
      <c r="FH86" s="53"/>
      <c r="FI86" s="53"/>
      <c r="FJ86" s="54"/>
      <c r="FK86" s="52"/>
      <c r="FL86" s="53"/>
      <c r="FM86" s="53"/>
      <c r="FN86" s="53"/>
      <c r="FO86" s="53"/>
      <c r="FP86" s="54"/>
    </row>
    <row r="87" spans="1:172" ht="15.75" thickBot="1" x14ac:dyDescent="0.3">
      <c r="A87" s="361" t="s">
        <v>109</v>
      </c>
      <c r="B87" s="340"/>
      <c r="C87" s="340"/>
      <c r="D87" s="340"/>
      <c r="E87" s="340"/>
      <c r="F87" s="340"/>
      <c r="G87" s="346"/>
      <c r="J87" s="361"/>
      <c r="K87" s="340"/>
      <c r="L87" s="340"/>
      <c r="M87" s="340"/>
      <c r="N87" s="346"/>
      <c r="P87" s="106">
        <v>44838</v>
      </c>
      <c r="Q87" s="43"/>
      <c r="R87" s="18"/>
      <c r="S87" s="18"/>
      <c r="T87" s="18"/>
      <c r="U87" s="18"/>
      <c r="V87" s="18"/>
      <c r="W87" s="45"/>
      <c r="X87" s="43"/>
      <c r="Y87" s="18"/>
      <c r="Z87" s="18"/>
      <c r="AA87" s="18"/>
      <c r="AB87" s="18"/>
      <c r="AC87" s="45"/>
      <c r="AD87" s="35">
        <v>45118</v>
      </c>
      <c r="AE87" s="43"/>
      <c r="AF87" s="18"/>
      <c r="AG87" s="18"/>
      <c r="AH87" s="18"/>
      <c r="AI87" s="18"/>
      <c r="AJ87" s="18"/>
      <c r="AK87" s="45"/>
      <c r="AL87" s="58"/>
      <c r="AM87" s="18"/>
      <c r="AN87" s="18"/>
      <c r="AO87" s="18"/>
      <c r="AP87" s="18"/>
      <c r="AQ87" s="44"/>
      <c r="AR87" s="35">
        <v>45482</v>
      </c>
      <c r="AS87" s="58"/>
      <c r="AT87" s="18"/>
      <c r="AU87" s="18"/>
      <c r="AV87" s="18"/>
      <c r="AW87" s="18"/>
      <c r="AX87" s="18"/>
      <c r="AY87" s="44"/>
      <c r="AZ87" s="43"/>
      <c r="BA87" s="18"/>
      <c r="BB87" s="18"/>
      <c r="BC87" s="18"/>
      <c r="BD87" s="18"/>
      <c r="BE87" s="44"/>
      <c r="BF87" s="35">
        <v>45853</v>
      </c>
      <c r="BG87" s="58"/>
      <c r="BH87" s="18"/>
      <c r="BI87" s="18"/>
      <c r="BJ87" s="18"/>
      <c r="BK87" s="18"/>
      <c r="BL87" s="18"/>
      <c r="BM87" s="45"/>
      <c r="BN87" s="43"/>
      <c r="BO87" s="18"/>
      <c r="BP87" s="18"/>
      <c r="BQ87" s="18"/>
      <c r="BR87" s="18"/>
      <c r="BS87" s="44"/>
      <c r="BT87" s="35">
        <v>46217</v>
      </c>
      <c r="BU87" s="58"/>
      <c r="BV87" s="18"/>
      <c r="BW87" s="18"/>
      <c r="BX87" s="18"/>
      <c r="BY87" s="18"/>
      <c r="BZ87" s="18"/>
      <c r="CA87" s="44"/>
      <c r="CB87" s="43"/>
      <c r="CC87" s="18"/>
      <c r="CD87" s="18"/>
      <c r="CE87" s="18"/>
      <c r="CF87" s="18"/>
      <c r="CG87" s="45"/>
      <c r="CI87" s="35">
        <v>46581</v>
      </c>
      <c r="CJ87" s="58"/>
      <c r="CK87" s="18"/>
      <c r="CL87" s="18"/>
      <c r="CM87" s="18"/>
      <c r="CN87" s="18"/>
      <c r="CO87" s="18"/>
      <c r="CP87" s="45"/>
      <c r="CQ87" s="43"/>
      <c r="CR87" s="18"/>
      <c r="CS87" s="18"/>
      <c r="CT87" s="18"/>
      <c r="CU87" s="18"/>
      <c r="CV87" s="44"/>
      <c r="CW87" s="96">
        <v>46942</v>
      </c>
      <c r="CX87" s="58"/>
      <c r="CY87" s="18"/>
      <c r="CZ87" s="18"/>
      <c r="DA87" s="18"/>
      <c r="DB87" s="18"/>
      <c r="DC87" s="18"/>
      <c r="DD87" s="45"/>
      <c r="DE87" s="43"/>
      <c r="DF87" s="18"/>
      <c r="DG87" s="18"/>
      <c r="DH87" s="18"/>
      <c r="DI87" s="18"/>
      <c r="DJ87" s="45"/>
      <c r="DL87" s="90">
        <v>47313</v>
      </c>
      <c r="DM87" s="58"/>
      <c r="DN87" s="18"/>
      <c r="DO87" s="18"/>
      <c r="DP87" s="18"/>
      <c r="DQ87" s="18"/>
      <c r="DR87" s="18"/>
      <c r="DS87" s="45"/>
      <c r="DT87" s="43"/>
      <c r="DU87" s="18"/>
      <c r="DV87" s="18"/>
      <c r="DW87" s="18"/>
      <c r="DX87" s="18"/>
      <c r="DY87" s="44"/>
      <c r="DZ87" s="38">
        <v>47673</v>
      </c>
      <c r="EA87" s="43"/>
      <c r="EB87" s="18"/>
      <c r="EC87" s="18"/>
      <c r="ED87" s="18"/>
      <c r="EE87" s="18"/>
      <c r="EF87" s="18"/>
      <c r="EG87" s="44"/>
      <c r="EH87" s="43"/>
      <c r="EI87" s="18"/>
      <c r="EJ87" s="18"/>
      <c r="EK87" s="18"/>
      <c r="EL87" s="18"/>
      <c r="EM87" s="45"/>
      <c r="EO87" s="35">
        <v>48044</v>
      </c>
      <c r="EP87" s="58"/>
      <c r="EQ87" s="18"/>
      <c r="ER87" s="18"/>
      <c r="ES87" s="18"/>
      <c r="ET87" s="18"/>
      <c r="EU87" s="18"/>
      <c r="EV87" s="45"/>
      <c r="EW87" s="43"/>
      <c r="EX87" s="18"/>
      <c r="EY87" s="18"/>
      <c r="EZ87" s="18"/>
      <c r="FA87" s="18"/>
      <c r="FB87" s="44"/>
      <c r="FC87" s="35">
        <v>48408</v>
      </c>
      <c r="FD87" s="58"/>
      <c r="FE87" s="18"/>
      <c r="FF87" s="18"/>
      <c r="FG87" s="18"/>
      <c r="FH87" s="18"/>
      <c r="FI87" s="18"/>
      <c r="FJ87" s="45"/>
      <c r="FK87" s="43"/>
      <c r="FL87" s="18"/>
      <c r="FM87" s="18"/>
      <c r="FN87" s="18"/>
      <c r="FO87" s="18"/>
      <c r="FP87" s="45"/>
    </row>
    <row r="88" spans="1:172" ht="15.75" thickBot="1" x14ac:dyDescent="0.3">
      <c r="A88" s="361" t="s">
        <v>110</v>
      </c>
      <c r="B88" s="340"/>
      <c r="C88" s="340"/>
      <c r="D88" s="340"/>
      <c r="E88" s="340"/>
      <c r="F88" s="340"/>
      <c r="G88" s="346"/>
      <c r="J88" s="361"/>
      <c r="K88" s="340"/>
      <c r="L88" s="340"/>
      <c r="M88" s="340"/>
      <c r="N88" s="346"/>
      <c r="P88" s="106">
        <v>44845</v>
      </c>
      <c r="Q88" s="43"/>
      <c r="R88" s="18"/>
      <c r="S88" s="18"/>
      <c r="T88" s="18"/>
      <c r="U88" s="18"/>
      <c r="V88" s="18"/>
      <c r="W88" s="45"/>
      <c r="X88" s="43"/>
      <c r="Y88" s="18"/>
      <c r="Z88" s="18"/>
      <c r="AA88" s="18"/>
      <c r="AB88" s="18"/>
      <c r="AC88" s="45"/>
      <c r="AD88" s="35">
        <v>45125</v>
      </c>
      <c r="AE88" s="43"/>
      <c r="AF88" s="18"/>
      <c r="AG88" s="18"/>
      <c r="AH88" s="18"/>
      <c r="AI88" s="18"/>
      <c r="AJ88" s="18"/>
      <c r="AK88" s="45"/>
      <c r="AL88" s="58"/>
      <c r="AM88" s="18"/>
      <c r="AN88" s="18"/>
      <c r="AO88" s="18"/>
      <c r="AP88" s="18"/>
      <c r="AQ88" s="44"/>
      <c r="AR88" s="35">
        <v>45489</v>
      </c>
      <c r="AS88" s="58"/>
      <c r="AT88" s="18"/>
      <c r="AU88" s="18"/>
      <c r="AV88" s="18"/>
      <c r="AW88" s="18"/>
      <c r="AX88" s="18"/>
      <c r="AY88" s="44"/>
      <c r="AZ88" s="43"/>
      <c r="BA88" s="18"/>
      <c r="BB88" s="18"/>
      <c r="BC88" s="18"/>
      <c r="BD88" s="18"/>
      <c r="BE88" s="44"/>
      <c r="BF88" s="35">
        <v>45860</v>
      </c>
      <c r="BG88" s="58"/>
      <c r="BH88" s="18"/>
      <c r="BI88" s="18"/>
      <c r="BJ88" s="18"/>
      <c r="BK88" s="18"/>
      <c r="BL88" s="18"/>
      <c r="BM88" s="45"/>
      <c r="BN88" s="43"/>
      <c r="BO88" s="18"/>
      <c r="BP88" s="18"/>
      <c r="BQ88" s="18"/>
      <c r="BR88" s="18"/>
      <c r="BS88" s="44"/>
      <c r="BT88" s="35">
        <v>46224</v>
      </c>
      <c r="BU88" s="58"/>
      <c r="BV88" s="18"/>
      <c r="BW88" s="18"/>
      <c r="BX88" s="18"/>
      <c r="BY88" s="18"/>
      <c r="BZ88" s="18"/>
      <c r="CA88" s="44"/>
      <c r="CB88" s="43"/>
      <c r="CC88" s="18"/>
      <c r="CD88" s="18"/>
      <c r="CE88" s="18"/>
      <c r="CF88" s="18"/>
      <c r="CG88" s="45"/>
      <c r="CI88" s="35">
        <v>46588</v>
      </c>
      <c r="CJ88" s="58"/>
      <c r="CK88" s="18"/>
      <c r="CL88" s="18"/>
      <c r="CM88" s="18"/>
      <c r="CN88" s="18"/>
      <c r="CO88" s="18"/>
      <c r="CP88" s="45"/>
      <c r="CQ88" s="43"/>
      <c r="CR88" s="18"/>
      <c r="CS88" s="18"/>
      <c r="CT88" s="18"/>
      <c r="CU88" s="18"/>
      <c r="CV88" s="44"/>
      <c r="CW88" s="90">
        <v>46949</v>
      </c>
      <c r="CX88" s="58"/>
      <c r="CY88" s="18"/>
      <c r="CZ88" s="18"/>
      <c r="DA88" s="18"/>
      <c r="DB88" s="18"/>
      <c r="DC88" s="18"/>
      <c r="DD88" s="45"/>
      <c r="DE88" s="43"/>
      <c r="DF88" s="18"/>
      <c r="DG88" s="18"/>
      <c r="DH88" s="18"/>
      <c r="DI88" s="18"/>
      <c r="DJ88" s="45"/>
      <c r="DL88" s="90">
        <v>47320</v>
      </c>
      <c r="DM88" s="58"/>
      <c r="DN88" s="18"/>
      <c r="DO88" s="18"/>
      <c r="DP88" s="18"/>
      <c r="DQ88" s="18"/>
      <c r="DR88" s="18"/>
      <c r="DS88" s="45"/>
      <c r="DT88" s="43"/>
      <c r="DU88" s="18"/>
      <c r="DV88" s="18"/>
      <c r="DW88" s="18"/>
      <c r="DX88" s="18"/>
      <c r="DY88" s="44"/>
      <c r="DZ88" s="38">
        <v>47680</v>
      </c>
      <c r="EA88" s="43"/>
      <c r="EB88" s="18"/>
      <c r="EC88" s="18"/>
      <c r="ED88" s="18"/>
      <c r="EE88" s="18"/>
      <c r="EF88" s="18"/>
      <c r="EG88" s="44"/>
      <c r="EH88" s="43"/>
      <c r="EI88" s="18"/>
      <c r="EJ88" s="18"/>
      <c r="EK88" s="18"/>
      <c r="EL88" s="18"/>
      <c r="EM88" s="45"/>
      <c r="EO88" s="35">
        <v>48051</v>
      </c>
      <c r="EP88" s="58"/>
      <c r="EQ88" s="18"/>
      <c r="ER88" s="18"/>
      <c r="ES88" s="18"/>
      <c r="ET88" s="18"/>
      <c r="EU88" s="18"/>
      <c r="EV88" s="45"/>
      <c r="EW88" s="43"/>
      <c r="EX88" s="18"/>
      <c r="EY88" s="18"/>
      <c r="EZ88" s="18"/>
      <c r="FA88" s="18"/>
      <c r="FB88" s="44"/>
      <c r="FC88" s="35">
        <v>48415</v>
      </c>
      <c r="FD88" s="58"/>
      <c r="FE88" s="18"/>
      <c r="FF88" s="18"/>
      <c r="FG88" s="18"/>
      <c r="FH88" s="18"/>
      <c r="FI88" s="18"/>
      <c r="FJ88" s="45"/>
      <c r="FK88" s="43"/>
      <c r="FL88" s="18"/>
      <c r="FM88" s="18"/>
      <c r="FN88" s="18"/>
      <c r="FO88" s="18"/>
      <c r="FP88" s="45"/>
    </row>
    <row r="89" spans="1:172" ht="15.75" thickBot="1" x14ac:dyDescent="0.3">
      <c r="A89" s="361" t="s">
        <v>111</v>
      </c>
      <c r="B89" s="340"/>
      <c r="C89" s="340"/>
      <c r="D89" s="340"/>
      <c r="E89" s="340"/>
      <c r="F89" s="340"/>
      <c r="G89" s="346"/>
      <c r="J89" s="361"/>
      <c r="K89" s="340"/>
      <c r="L89" s="340"/>
      <c r="M89" s="340"/>
      <c r="N89" s="346"/>
      <c r="P89" s="106">
        <v>44852</v>
      </c>
      <c r="Q89" s="43"/>
      <c r="R89" s="18"/>
      <c r="S89" s="18"/>
      <c r="T89" s="18"/>
      <c r="U89" s="18"/>
      <c r="V89" s="18"/>
      <c r="W89" s="45"/>
      <c r="X89" s="43"/>
      <c r="Y89" s="18"/>
      <c r="Z89" s="18"/>
      <c r="AA89" s="18"/>
      <c r="AB89" s="18"/>
      <c r="AC89" s="45"/>
      <c r="AD89" s="35">
        <v>45132</v>
      </c>
      <c r="AE89" s="43"/>
      <c r="AF89" s="18"/>
      <c r="AG89" s="18"/>
      <c r="AH89" s="18"/>
      <c r="AI89" s="18"/>
      <c r="AJ89" s="18"/>
      <c r="AK89" s="45"/>
      <c r="AL89" s="58"/>
      <c r="AM89" s="18"/>
      <c r="AN89" s="18"/>
      <c r="AO89" s="18"/>
      <c r="AP89" s="18"/>
      <c r="AQ89" s="44"/>
      <c r="AR89" s="35">
        <v>45496</v>
      </c>
      <c r="AS89" s="58"/>
      <c r="AT89" s="18"/>
      <c r="AU89" s="18"/>
      <c r="AV89" s="18"/>
      <c r="AW89" s="18"/>
      <c r="AX89" s="18"/>
      <c r="AY89" s="44"/>
      <c r="AZ89" s="43"/>
      <c r="BA89" s="18"/>
      <c r="BB89" s="18"/>
      <c r="BC89" s="18"/>
      <c r="BD89" s="18"/>
      <c r="BE89" s="44"/>
      <c r="BF89" s="35">
        <v>45867</v>
      </c>
      <c r="BG89" s="58"/>
      <c r="BH89" s="18"/>
      <c r="BI89" s="18"/>
      <c r="BJ89" s="18"/>
      <c r="BK89" s="18"/>
      <c r="BL89" s="18"/>
      <c r="BM89" s="45"/>
      <c r="BN89" s="43"/>
      <c r="BO89" s="18"/>
      <c r="BP89" s="18"/>
      <c r="BQ89" s="18"/>
      <c r="BR89" s="18"/>
      <c r="BS89" s="44"/>
      <c r="BT89" s="35">
        <v>46231</v>
      </c>
      <c r="BU89" s="58"/>
      <c r="BV89" s="18"/>
      <c r="BW89" s="18"/>
      <c r="BX89" s="18"/>
      <c r="BY89" s="18"/>
      <c r="BZ89" s="18"/>
      <c r="CA89" s="44"/>
      <c r="CB89" s="43"/>
      <c r="CC89" s="18"/>
      <c r="CD89" s="18"/>
      <c r="CE89" s="18"/>
      <c r="CF89" s="18"/>
      <c r="CG89" s="45"/>
      <c r="CI89" s="35">
        <v>46595</v>
      </c>
      <c r="CJ89" s="58"/>
      <c r="CK89" s="18"/>
      <c r="CL89" s="18"/>
      <c r="CM89" s="18"/>
      <c r="CN89" s="18"/>
      <c r="CO89" s="18"/>
      <c r="CP89" s="45"/>
      <c r="CQ89" s="43"/>
      <c r="CR89" s="18"/>
      <c r="CS89" s="18"/>
      <c r="CT89" s="18"/>
      <c r="CU89" s="18"/>
      <c r="CV89" s="44"/>
      <c r="CW89" s="90">
        <v>46956</v>
      </c>
      <c r="CX89" s="58"/>
      <c r="CY89" s="18"/>
      <c r="CZ89" s="18"/>
      <c r="DA89" s="18"/>
      <c r="DB89" s="18"/>
      <c r="DC89" s="18"/>
      <c r="DD89" s="45"/>
      <c r="DE89" s="43"/>
      <c r="DF89" s="18"/>
      <c r="DG89" s="18"/>
      <c r="DH89" s="18"/>
      <c r="DI89" s="18"/>
      <c r="DJ89" s="45"/>
      <c r="DL89" s="96">
        <v>47327</v>
      </c>
      <c r="DM89" s="58"/>
      <c r="DN89" s="18"/>
      <c r="DO89" s="18"/>
      <c r="DP89" s="18"/>
      <c r="DQ89" s="18"/>
      <c r="DR89" s="18"/>
      <c r="DS89" s="45"/>
      <c r="DT89" s="43"/>
      <c r="DU89" s="18"/>
      <c r="DV89" s="18"/>
      <c r="DW89" s="18"/>
      <c r="DX89" s="18"/>
      <c r="DY89" s="44"/>
      <c r="DZ89" s="38">
        <v>47687</v>
      </c>
      <c r="EA89" s="43"/>
      <c r="EB89" s="18"/>
      <c r="EC89" s="18"/>
      <c r="ED89" s="18"/>
      <c r="EE89" s="18"/>
      <c r="EF89" s="18"/>
      <c r="EG89" s="44"/>
      <c r="EH89" s="43"/>
      <c r="EI89" s="18"/>
      <c r="EJ89" s="18"/>
      <c r="EK89" s="18"/>
      <c r="EL89" s="18"/>
      <c r="EM89" s="45"/>
      <c r="EO89" s="35">
        <v>48058</v>
      </c>
      <c r="EP89" s="58"/>
      <c r="EQ89" s="18"/>
      <c r="ER89" s="18"/>
      <c r="ES89" s="18"/>
      <c r="ET89" s="18"/>
      <c r="EU89" s="18"/>
      <c r="EV89" s="45"/>
      <c r="EW89" s="43"/>
      <c r="EX89" s="18"/>
      <c r="EY89" s="18"/>
      <c r="EZ89" s="18"/>
      <c r="FA89" s="18"/>
      <c r="FB89" s="44"/>
      <c r="FC89" s="35">
        <v>48422</v>
      </c>
      <c r="FD89" s="58"/>
      <c r="FE89" s="18"/>
      <c r="FF89" s="18"/>
      <c r="FG89" s="18"/>
      <c r="FH89" s="18"/>
      <c r="FI89" s="18"/>
      <c r="FJ89" s="45"/>
      <c r="FK89" s="43"/>
      <c r="FL89" s="18"/>
      <c r="FM89" s="18"/>
      <c r="FN89" s="18"/>
      <c r="FO89" s="18"/>
      <c r="FP89" s="45"/>
    </row>
    <row r="90" spans="1:172" ht="15.75" thickBot="1" x14ac:dyDescent="0.3">
      <c r="A90" s="361" t="s">
        <v>112</v>
      </c>
      <c r="B90" s="340"/>
      <c r="C90" s="340"/>
      <c r="D90" s="340"/>
      <c r="E90" s="340"/>
      <c r="F90" s="340"/>
      <c r="G90" s="346"/>
      <c r="J90" s="397">
        <f>H74*6</f>
        <v>30</v>
      </c>
      <c r="K90" s="398"/>
      <c r="L90" s="398"/>
      <c r="M90" s="398"/>
      <c r="N90" s="399"/>
      <c r="P90" s="106">
        <v>44859</v>
      </c>
      <c r="Q90" s="43"/>
      <c r="R90" s="18"/>
      <c r="S90" s="18"/>
      <c r="T90" s="18"/>
      <c r="U90" s="18"/>
      <c r="V90" s="18"/>
      <c r="W90" s="45"/>
      <c r="X90" s="43"/>
      <c r="Y90" s="18"/>
      <c r="Z90" s="18"/>
      <c r="AA90" s="18"/>
      <c r="AB90" s="18"/>
      <c r="AC90" s="45"/>
      <c r="AD90" s="35">
        <v>45139</v>
      </c>
      <c r="AE90" s="43"/>
      <c r="AF90" s="18"/>
      <c r="AG90" s="18"/>
      <c r="AH90" s="18"/>
      <c r="AI90" s="18"/>
      <c r="AJ90" s="18"/>
      <c r="AK90" s="45"/>
      <c r="AL90" s="58"/>
      <c r="AM90" s="18"/>
      <c r="AN90" s="18"/>
      <c r="AO90" s="18"/>
      <c r="AP90" s="18"/>
      <c r="AQ90" s="44"/>
      <c r="AR90" s="35">
        <v>45503</v>
      </c>
      <c r="AS90" s="58"/>
      <c r="AT90" s="18"/>
      <c r="AU90" s="18"/>
      <c r="AV90" s="18"/>
      <c r="AW90" s="18"/>
      <c r="AX90" s="18"/>
      <c r="AY90" s="44"/>
      <c r="AZ90" s="43"/>
      <c r="BA90" s="18"/>
      <c r="BB90" s="18"/>
      <c r="BC90" s="18"/>
      <c r="BD90" s="18"/>
      <c r="BE90" s="44"/>
      <c r="BF90" s="35">
        <v>45874</v>
      </c>
      <c r="BG90" s="58"/>
      <c r="BH90" s="18"/>
      <c r="BI90" s="18"/>
      <c r="BJ90" s="18"/>
      <c r="BK90" s="18"/>
      <c r="BL90" s="18"/>
      <c r="BM90" s="45"/>
      <c r="BN90" s="43"/>
      <c r="BO90" s="18"/>
      <c r="BP90" s="18"/>
      <c r="BQ90" s="18"/>
      <c r="BR90" s="18"/>
      <c r="BS90" s="44"/>
      <c r="BT90" s="35">
        <v>46238</v>
      </c>
      <c r="BU90" s="58"/>
      <c r="BV90" s="18"/>
      <c r="BW90" s="18"/>
      <c r="BX90" s="18"/>
      <c r="BY90" s="18"/>
      <c r="BZ90" s="18"/>
      <c r="CA90" s="44"/>
      <c r="CB90" s="43"/>
      <c r="CC90" s="18"/>
      <c r="CD90" s="18"/>
      <c r="CE90" s="18"/>
      <c r="CF90" s="18"/>
      <c r="CG90" s="45"/>
      <c r="CI90" s="35">
        <v>46602</v>
      </c>
      <c r="CJ90" s="58"/>
      <c r="CK90" s="18"/>
      <c r="CL90" s="18"/>
      <c r="CM90" s="18"/>
      <c r="CN90" s="18"/>
      <c r="CO90" s="18"/>
      <c r="CP90" s="45"/>
      <c r="CQ90" s="43"/>
      <c r="CR90" s="18"/>
      <c r="CS90" s="18"/>
      <c r="CT90" s="18"/>
      <c r="CU90" s="18"/>
      <c r="CV90" s="44"/>
      <c r="CW90" s="96">
        <v>46963</v>
      </c>
      <c r="CX90" s="58"/>
      <c r="CY90" s="18"/>
      <c r="CZ90" s="18"/>
      <c r="DA90" s="18"/>
      <c r="DB90" s="18"/>
      <c r="DC90" s="18"/>
      <c r="DD90" s="45"/>
      <c r="DE90" s="43"/>
      <c r="DF90" s="18"/>
      <c r="DG90" s="18"/>
      <c r="DH90" s="18"/>
      <c r="DI90" s="18"/>
      <c r="DJ90" s="45"/>
      <c r="DL90" s="94">
        <v>47334</v>
      </c>
      <c r="DM90" s="58"/>
      <c r="DN90" s="18"/>
      <c r="DO90" s="18"/>
      <c r="DP90" s="18"/>
      <c r="DQ90" s="18"/>
      <c r="DR90" s="18"/>
      <c r="DS90" s="45"/>
      <c r="DT90" s="43"/>
      <c r="DU90" s="18"/>
      <c r="DV90" s="18"/>
      <c r="DW90" s="18"/>
      <c r="DX90" s="18"/>
      <c r="DY90" s="44"/>
      <c r="DZ90" s="38">
        <v>47694</v>
      </c>
      <c r="EA90" s="43"/>
      <c r="EB90" s="18"/>
      <c r="EC90" s="18"/>
      <c r="ED90" s="18"/>
      <c r="EE90" s="18"/>
      <c r="EF90" s="18"/>
      <c r="EG90" s="44"/>
      <c r="EH90" s="43"/>
      <c r="EI90" s="18"/>
      <c r="EJ90" s="18"/>
      <c r="EK90" s="18"/>
      <c r="EL90" s="18"/>
      <c r="EM90" s="45"/>
      <c r="EO90" s="35">
        <v>48065</v>
      </c>
      <c r="EP90" s="58"/>
      <c r="EQ90" s="18"/>
      <c r="ER90" s="18"/>
      <c r="ES90" s="18"/>
      <c r="ET90" s="18"/>
      <c r="EU90" s="18"/>
      <c r="EV90" s="45"/>
      <c r="EW90" s="43"/>
      <c r="EX90" s="18"/>
      <c r="EY90" s="18"/>
      <c r="EZ90" s="18"/>
      <c r="FA90" s="18"/>
      <c r="FB90" s="44"/>
      <c r="FC90" s="35">
        <v>48429</v>
      </c>
      <c r="FD90" s="58"/>
      <c r="FE90" s="18"/>
      <c r="FF90" s="18"/>
      <c r="FG90" s="18"/>
      <c r="FH90" s="18"/>
      <c r="FI90" s="18"/>
      <c r="FJ90" s="45"/>
      <c r="FK90" s="43"/>
      <c r="FL90" s="18"/>
      <c r="FM90" s="18"/>
      <c r="FN90" s="18"/>
      <c r="FO90" s="18"/>
      <c r="FP90" s="45"/>
    </row>
    <row r="91" spans="1:172" ht="15.75" thickBot="1" x14ac:dyDescent="0.3">
      <c r="P91" s="106">
        <v>44866</v>
      </c>
      <c r="Q91" s="43"/>
      <c r="R91" s="18"/>
      <c r="S91" s="18"/>
      <c r="T91" s="18"/>
      <c r="U91" s="18"/>
      <c r="V91" s="18"/>
      <c r="W91" s="45"/>
      <c r="X91" s="43"/>
      <c r="Y91" s="18"/>
      <c r="Z91" s="18"/>
      <c r="AA91" s="18"/>
      <c r="AB91" s="18"/>
      <c r="AC91" s="45"/>
      <c r="AD91" s="35">
        <v>45146</v>
      </c>
      <c r="AE91" s="43"/>
      <c r="AF91" s="18"/>
      <c r="AG91" s="18"/>
      <c r="AH91" s="18"/>
      <c r="AI91" s="18"/>
      <c r="AJ91" s="18"/>
      <c r="AK91" s="45"/>
      <c r="AL91" s="58"/>
      <c r="AM91" s="18"/>
      <c r="AN91" s="18"/>
      <c r="AO91" s="18"/>
      <c r="AP91" s="18"/>
      <c r="AQ91" s="44"/>
      <c r="AR91" s="35">
        <v>45510</v>
      </c>
      <c r="AS91" s="58"/>
      <c r="AT91" s="18"/>
      <c r="AU91" s="18"/>
      <c r="AV91" s="18"/>
      <c r="AW91" s="18"/>
      <c r="AX91" s="18"/>
      <c r="AY91" s="44"/>
      <c r="AZ91" s="43"/>
      <c r="BA91" s="18"/>
      <c r="BB91" s="18"/>
      <c r="BC91" s="18"/>
      <c r="BD91" s="18"/>
      <c r="BE91" s="44"/>
      <c r="BF91" s="35">
        <v>45881</v>
      </c>
      <c r="BG91" s="58"/>
      <c r="BH91" s="18"/>
      <c r="BI91" s="18"/>
      <c r="BJ91" s="18"/>
      <c r="BK91" s="18"/>
      <c r="BL91" s="18"/>
      <c r="BM91" s="45"/>
      <c r="BN91" s="43"/>
      <c r="BO91" s="18"/>
      <c r="BP91" s="18"/>
      <c r="BQ91" s="18"/>
      <c r="BR91" s="18"/>
      <c r="BS91" s="44"/>
      <c r="BT91" s="35">
        <v>46245</v>
      </c>
      <c r="BU91" s="58"/>
      <c r="BV91" s="18"/>
      <c r="BW91" s="18"/>
      <c r="BX91" s="18"/>
      <c r="BY91" s="18"/>
      <c r="BZ91" s="18"/>
      <c r="CA91" s="44"/>
      <c r="CB91" s="43"/>
      <c r="CC91" s="18"/>
      <c r="CD91" s="18"/>
      <c r="CE91" s="18"/>
      <c r="CF91" s="18"/>
      <c r="CG91" s="45"/>
      <c r="CI91" s="35">
        <v>46609</v>
      </c>
      <c r="CJ91" s="58"/>
      <c r="CK91" s="18"/>
      <c r="CL91" s="18"/>
      <c r="CM91" s="18"/>
      <c r="CN91" s="18"/>
      <c r="CO91" s="18"/>
      <c r="CP91" s="45"/>
      <c r="CQ91" s="43"/>
      <c r="CR91" s="18"/>
      <c r="CS91" s="18"/>
      <c r="CT91" s="18"/>
      <c r="CU91" s="18"/>
      <c r="CV91" s="44"/>
      <c r="CW91" s="94">
        <v>46970</v>
      </c>
      <c r="CX91" s="58"/>
      <c r="CY91" s="18"/>
      <c r="CZ91" s="18"/>
      <c r="DA91" s="18"/>
      <c r="DB91" s="18"/>
      <c r="DC91" s="18"/>
      <c r="DD91" s="45"/>
      <c r="DE91" s="43"/>
      <c r="DF91" s="18"/>
      <c r="DG91" s="18"/>
      <c r="DH91" s="18"/>
      <c r="DI91" s="18"/>
      <c r="DJ91" s="45"/>
      <c r="DL91" s="90">
        <v>47341</v>
      </c>
      <c r="DM91" s="58"/>
      <c r="DN91" s="18"/>
      <c r="DO91" s="18"/>
      <c r="DP91" s="18"/>
      <c r="DQ91" s="18"/>
      <c r="DR91" s="18"/>
      <c r="DS91" s="45"/>
      <c r="DT91" s="43"/>
      <c r="DU91" s="18"/>
      <c r="DV91" s="18"/>
      <c r="DW91" s="18"/>
      <c r="DX91" s="18"/>
      <c r="DY91" s="44"/>
      <c r="DZ91" s="38">
        <v>47701</v>
      </c>
      <c r="EA91" s="43"/>
      <c r="EB91" s="18"/>
      <c r="EC91" s="18"/>
      <c r="ED91" s="18"/>
      <c r="EE91" s="18"/>
      <c r="EF91" s="18"/>
      <c r="EG91" s="44"/>
      <c r="EH91" s="43"/>
      <c r="EI91" s="18"/>
      <c r="EJ91" s="18"/>
      <c r="EK91" s="18"/>
      <c r="EL91" s="18"/>
      <c r="EM91" s="45"/>
      <c r="EO91" s="35">
        <v>48072</v>
      </c>
      <c r="EP91" s="58"/>
      <c r="EQ91" s="18"/>
      <c r="ER91" s="18"/>
      <c r="ES91" s="18"/>
      <c r="ET91" s="18"/>
      <c r="EU91" s="18"/>
      <c r="EV91" s="45"/>
      <c r="EW91" s="43"/>
      <c r="EX91" s="18"/>
      <c r="EY91" s="18"/>
      <c r="EZ91" s="18"/>
      <c r="FA91" s="18"/>
      <c r="FB91" s="44"/>
      <c r="FC91" s="35">
        <v>48436</v>
      </c>
      <c r="FD91" s="58"/>
      <c r="FE91" s="18"/>
      <c r="FF91" s="18"/>
      <c r="FG91" s="18"/>
      <c r="FH91" s="18"/>
      <c r="FI91" s="18"/>
      <c r="FJ91" s="45"/>
      <c r="FK91" s="43"/>
      <c r="FL91" s="18"/>
      <c r="FM91" s="18"/>
      <c r="FN91" s="18"/>
      <c r="FO91" s="18"/>
      <c r="FP91" s="45"/>
    </row>
    <row r="92" spans="1:172" ht="15.75" thickBot="1" x14ac:dyDescent="0.3">
      <c r="A92" s="361" t="s">
        <v>113</v>
      </c>
      <c r="B92" s="340"/>
      <c r="C92" s="340"/>
      <c r="D92" s="340"/>
      <c r="E92" s="340"/>
      <c r="F92" s="340"/>
      <c r="G92" s="346"/>
      <c r="J92" s="361"/>
      <c r="K92" s="340"/>
      <c r="L92" s="340"/>
      <c r="M92" s="340"/>
      <c r="N92" s="346"/>
      <c r="P92" s="106">
        <v>44873</v>
      </c>
      <c r="Q92" s="43"/>
      <c r="R92" s="18"/>
      <c r="S92" s="18"/>
      <c r="T92" s="18"/>
      <c r="U92" s="18"/>
      <c r="V92" s="18"/>
      <c r="W92" s="45"/>
      <c r="X92" s="43"/>
      <c r="Y92" s="18"/>
      <c r="Z92" s="18"/>
      <c r="AA92" s="18"/>
      <c r="AB92" s="18"/>
      <c r="AC92" s="45"/>
      <c r="AD92" s="35">
        <v>45153</v>
      </c>
      <c r="AE92" s="43"/>
      <c r="AF92" s="18"/>
      <c r="AG92" s="18"/>
      <c r="AH92" s="18"/>
      <c r="AI92" s="18"/>
      <c r="AJ92" s="18"/>
      <c r="AK92" s="45"/>
      <c r="AL92" s="58"/>
      <c r="AM92" s="18"/>
      <c r="AN92" s="18"/>
      <c r="AO92" s="18"/>
      <c r="AP92" s="18"/>
      <c r="AQ92" s="44"/>
      <c r="AR92" s="35">
        <v>45517</v>
      </c>
      <c r="AS92" s="58"/>
      <c r="AT92" s="18"/>
      <c r="AU92" s="18"/>
      <c r="AV92" s="18"/>
      <c r="AW92" s="18"/>
      <c r="AX92" s="18"/>
      <c r="AY92" s="44"/>
      <c r="AZ92" s="43"/>
      <c r="BA92" s="18"/>
      <c r="BB92" s="18"/>
      <c r="BC92" s="18"/>
      <c r="BD92" s="18"/>
      <c r="BE92" s="44"/>
      <c r="BF92" s="35">
        <v>45888</v>
      </c>
      <c r="BG92" s="58"/>
      <c r="BH92" s="18"/>
      <c r="BI92" s="18"/>
      <c r="BJ92" s="18"/>
      <c r="BK92" s="18"/>
      <c r="BL92" s="18"/>
      <c r="BM92" s="45"/>
      <c r="BN92" s="43"/>
      <c r="BO92" s="18"/>
      <c r="BP92" s="18"/>
      <c r="BQ92" s="18"/>
      <c r="BR92" s="18"/>
      <c r="BS92" s="44"/>
      <c r="BT92" s="35">
        <v>46252</v>
      </c>
      <c r="BU92" s="58"/>
      <c r="BV92" s="18"/>
      <c r="BW92" s="18"/>
      <c r="BX92" s="18"/>
      <c r="BY92" s="18"/>
      <c r="BZ92" s="18"/>
      <c r="CA92" s="44"/>
      <c r="CB92" s="43"/>
      <c r="CC92" s="18"/>
      <c r="CD92" s="18"/>
      <c r="CE92" s="18"/>
      <c r="CF92" s="18"/>
      <c r="CG92" s="45"/>
      <c r="CI92" s="35">
        <v>46616</v>
      </c>
      <c r="CJ92" s="58"/>
      <c r="CK92" s="18"/>
      <c r="CL92" s="18"/>
      <c r="CM92" s="18"/>
      <c r="CN92" s="18"/>
      <c r="CO92" s="18"/>
      <c r="CP92" s="45"/>
      <c r="CQ92" s="43"/>
      <c r="CR92" s="18"/>
      <c r="CS92" s="18"/>
      <c r="CT92" s="18"/>
      <c r="CU92" s="18"/>
      <c r="CV92" s="44"/>
      <c r="CW92" s="90">
        <v>46977</v>
      </c>
      <c r="CX92" s="58"/>
      <c r="CY92" s="18"/>
      <c r="CZ92" s="18"/>
      <c r="DA92" s="18"/>
      <c r="DB92" s="18"/>
      <c r="DC92" s="18"/>
      <c r="DD92" s="45"/>
      <c r="DE92" s="43"/>
      <c r="DF92" s="18"/>
      <c r="DG92" s="18"/>
      <c r="DH92" s="18"/>
      <c r="DI92" s="18"/>
      <c r="DJ92" s="45"/>
      <c r="DL92" s="90">
        <v>47348</v>
      </c>
      <c r="DM92" s="58"/>
      <c r="DN92" s="18"/>
      <c r="DO92" s="18"/>
      <c r="DP92" s="18"/>
      <c r="DQ92" s="18"/>
      <c r="DR92" s="18"/>
      <c r="DS92" s="45"/>
      <c r="DT92" s="43"/>
      <c r="DU92" s="18"/>
      <c r="DV92" s="18"/>
      <c r="DW92" s="18"/>
      <c r="DX92" s="18"/>
      <c r="DY92" s="44"/>
      <c r="DZ92" s="38">
        <v>47708</v>
      </c>
      <c r="EA92" s="43"/>
      <c r="EB92" s="18"/>
      <c r="EC92" s="18"/>
      <c r="ED92" s="18"/>
      <c r="EE92" s="18"/>
      <c r="EF92" s="18"/>
      <c r="EG92" s="44"/>
      <c r="EH92" s="43"/>
      <c r="EI92" s="18"/>
      <c r="EJ92" s="18"/>
      <c r="EK92" s="18"/>
      <c r="EL92" s="18"/>
      <c r="EM92" s="45"/>
      <c r="EO92" s="35">
        <v>48079</v>
      </c>
      <c r="EP92" s="58"/>
      <c r="EQ92" s="18"/>
      <c r="ER92" s="18"/>
      <c r="ES92" s="18"/>
      <c r="ET92" s="18"/>
      <c r="EU92" s="18"/>
      <c r="EV92" s="45"/>
      <c r="EW92" s="43"/>
      <c r="EX92" s="18"/>
      <c r="EY92" s="18"/>
      <c r="EZ92" s="18"/>
      <c r="FA92" s="18"/>
      <c r="FB92" s="44"/>
      <c r="FC92" s="35">
        <v>48443</v>
      </c>
      <c r="FD92" s="58"/>
      <c r="FE92" s="18"/>
      <c r="FF92" s="18"/>
      <c r="FG92" s="18"/>
      <c r="FH92" s="18"/>
      <c r="FI92" s="18"/>
      <c r="FJ92" s="45"/>
      <c r="FK92" s="43"/>
      <c r="FL92" s="18"/>
      <c r="FM92" s="18"/>
      <c r="FN92" s="18"/>
      <c r="FO92" s="18"/>
      <c r="FP92" s="45"/>
    </row>
    <row r="93" spans="1:172" ht="15.75" thickBot="1" x14ac:dyDescent="0.3">
      <c r="A93" s="361" t="s">
        <v>115</v>
      </c>
      <c r="B93" s="340"/>
      <c r="C93" s="340"/>
      <c r="D93" s="340"/>
      <c r="E93" s="340"/>
      <c r="F93" s="340"/>
      <c r="G93" s="346"/>
      <c r="J93" s="361"/>
      <c r="K93" s="340"/>
      <c r="L93" s="340"/>
      <c r="M93" s="340"/>
      <c r="N93" s="346"/>
      <c r="P93" s="106">
        <v>44880</v>
      </c>
      <c r="Q93" s="43"/>
      <c r="R93" s="18"/>
      <c r="S93" s="18"/>
      <c r="T93" s="18"/>
      <c r="U93" s="18"/>
      <c r="V93" s="18"/>
      <c r="W93" s="45"/>
      <c r="X93" s="43"/>
      <c r="Y93" s="18"/>
      <c r="Z93" s="18"/>
      <c r="AA93" s="18"/>
      <c r="AB93" s="18"/>
      <c r="AC93" s="45"/>
      <c r="AD93" s="35">
        <v>45160</v>
      </c>
      <c r="AE93" s="43"/>
      <c r="AF93" s="18"/>
      <c r="AG93" s="18"/>
      <c r="AH93" s="18"/>
      <c r="AI93" s="18"/>
      <c r="AJ93" s="18"/>
      <c r="AK93" s="45"/>
      <c r="AL93" s="58"/>
      <c r="AM93" s="18"/>
      <c r="AN93" s="18"/>
      <c r="AO93" s="18"/>
      <c r="AP93" s="18"/>
      <c r="AQ93" s="44"/>
      <c r="AR93" s="35">
        <v>45524</v>
      </c>
      <c r="AS93" s="58"/>
      <c r="AT93" s="18"/>
      <c r="AU93" s="18"/>
      <c r="AV93" s="18"/>
      <c r="AW93" s="18"/>
      <c r="AX93" s="18"/>
      <c r="AY93" s="44"/>
      <c r="AZ93" s="43"/>
      <c r="BA93" s="18"/>
      <c r="BB93" s="18"/>
      <c r="BC93" s="18"/>
      <c r="BD93" s="18"/>
      <c r="BE93" s="44"/>
      <c r="BF93" s="35">
        <v>45895</v>
      </c>
      <c r="BG93" s="58"/>
      <c r="BH93" s="18"/>
      <c r="BI93" s="18"/>
      <c r="BJ93" s="18"/>
      <c r="BK93" s="18"/>
      <c r="BL93" s="18"/>
      <c r="BM93" s="45"/>
      <c r="BN93" s="43"/>
      <c r="BO93" s="18"/>
      <c r="BP93" s="18"/>
      <c r="BQ93" s="18"/>
      <c r="BR93" s="18"/>
      <c r="BS93" s="44"/>
      <c r="BT93" s="35">
        <v>46259</v>
      </c>
      <c r="BU93" s="58"/>
      <c r="BV93" s="18"/>
      <c r="BW93" s="18"/>
      <c r="BX93" s="18"/>
      <c r="BY93" s="18"/>
      <c r="BZ93" s="18"/>
      <c r="CA93" s="44"/>
      <c r="CB93" s="43"/>
      <c r="CC93" s="18"/>
      <c r="CD93" s="18"/>
      <c r="CE93" s="18"/>
      <c r="CF93" s="18"/>
      <c r="CG93" s="45"/>
      <c r="CI93" s="35">
        <v>46623</v>
      </c>
      <c r="CJ93" s="58"/>
      <c r="CK93" s="18"/>
      <c r="CL93" s="18"/>
      <c r="CM93" s="18"/>
      <c r="CN93" s="18"/>
      <c r="CO93" s="18"/>
      <c r="CP93" s="45"/>
      <c r="CQ93" s="43"/>
      <c r="CR93" s="18"/>
      <c r="CS93" s="18"/>
      <c r="CT93" s="18"/>
      <c r="CU93" s="18"/>
      <c r="CV93" s="44"/>
      <c r="CW93" s="90">
        <v>46984</v>
      </c>
      <c r="CX93" s="58"/>
      <c r="CY93" s="18"/>
      <c r="CZ93" s="18"/>
      <c r="DA93" s="18"/>
      <c r="DB93" s="18"/>
      <c r="DC93" s="18"/>
      <c r="DD93" s="45"/>
      <c r="DE93" s="43"/>
      <c r="DF93" s="18"/>
      <c r="DG93" s="18"/>
      <c r="DH93" s="18"/>
      <c r="DI93" s="18"/>
      <c r="DJ93" s="45"/>
      <c r="DL93" s="96">
        <v>47355</v>
      </c>
      <c r="DM93" s="58"/>
      <c r="DN93" s="18"/>
      <c r="DO93" s="18"/>
      <c r="DP93" s="18"/>
      <c r="DQ93" s="18"/>
      <c r="DR93" s="18"/>
      <c r="DS93" s="45"/>
      <c r="DT93" s="43"/>
      <c r="DU93" s="18"/>
      <c r="DV93" s="18"/>
      <c r="DW93" s="18"/>
      <c r="DX93" s="18"/>
      <c r="DY93" s="44"/>
      <c r="DZ93" s="38">
        <v>47715</v>
      </c>
      <c r="EA93" s="43"/>
      <c r="EB93" s="18"/>
      <c r="EC93" s="18"/>
      <c r="ED93" s="18"/>
      <c r="EE93" s="18"/>
      <c r="EF93" s="18"/>
      <c r="EG93" s="44"/>
      <c r="EH93" s="43"/>
      <c r="EI93" s="18"/>
      <c r="EJ93" s="18"/>
      <c r="EK93" s="18"/>
      <c r="EL93" s="18"/>
      <c r="EM93" s="45"/>
      <c r="EO93" s="35">
        <v>48086</v>
      </c>
      <c r="EP93" s="58"/>
      <c r="EQ93" s="18"/>
      <c r="ER93" s="18"/>
      <c r="ES93" s="18"/>
      <c r="ET93" s="18"/>
      <c r="EU93" s="18"/>
      <c r="EV93" s="45"/>
      <c r="EW93" s="43"/>
      <c r="EX93" s="18"/>
      <c r="EY93" s="18"/>
      <c r="EZ93" s="18"/>
      <c r="FA93" s="18"/>
      <c r="FB93" s="44"/>
      <c r="FC93" s="35">
        <v>48450</v>
      </c>
      <c r="FD93" s="58"/>
      <c r="FE93" s="18"/>
      <c r="FF93" s="18"/>
      <c r="FG93" s="18"/>
      <c r="FH93" s="18"/>
      <c r="FI93" s="18"/>
      <c r="FJ93" s="45"/>
      <c r="FK93" s="43"/>
      <c r="FL93" s="18"/>
      <c r="FM93" s="18"/>
      <c r="FN93" s="18"/>
      <c r="FO93" s="18"/>
      <c r="FP93" s="45"/>
    </row>
    <row r="94" spans="1:172" ht="15.75" thickBot="1" x14ac:dyDescent="0.3">
      <c r="A94" s="361" t="s">
        <v>116</v>
      </c>
      <c r="B94" s="340"/>
      <c r="C94" s="340"/>
      <c r="D94" s="340"/>
      <c r="E94" s="340"/>
      <c r="F94" s="340"/>
      <c r="G94" s="346"/>
      <c r="J94" s="361"/>
      <c r="K94" s="340"/>
      <c r="L94" s="340"/>
      <c r="M94" s="340"/>
      <c r="N94" s="346"/>
      <c r="P94" s="106">
        <v>44887</v>
      </c>
      <c r="Q94" s="43"/>
      <c r="R94" s="18"/>
      <c r="S94" s="18"/>
      <c r="T94" s="18"/>
      <c r="U94" s="18"/>
      <c r="V94" s="18"/>
      <c r="W94" s="45"/>
      <c r="X94" s="43"/>
      <c r="Y94" s="18"/>
      <c r="Z94" s="18"/>
      <c r="AA94" s="18"/>
      <c r="AB94" s="18"/>
      <c r="AC94" s="45"/>
      <c r="AD94" s="35">
        <v>45167</v>
      </c>
      <c r="AE94" s="43"/>
      <c r="AF94" s="18"/>
      <c r="AG94" s="18"/>
      <c r="AH94" s="18"/>
      <c r="AI94" s="18"/>
      <c r="AJ94" s="18"/>
      <c r="AK94" s="45"/>
      <c r="AL94" s="58"/>
      <c r="AM94" s="18"/>
      <c r="AN94" s="18"/>
      <c r="AO94" s="18"/>
      <c r="AP94" s="18"/>
      <c r="AQ94" s="44"/>
      <c r="AR94" s="35">
        <v>45531</v>
      </c>
      <c r="AS94" s="58"/>
      <c r="AT94" s="18"/>
      <c r="AU94" s="18"/>
      <c r="AV94" s="18"/>
      <c r="AW94" s="18"/>
      <c r="AX94" s="18"/>
      <c r="AY94" s="44"/>
      <c r="AZ94" s="43"/>
      <c r="BA94" s="18"/>
      <c r="BB94" s="18"/>
      <c r="BC94" s="18"/>
      <c r="BD94" s="18"/>
      <c r="BE94" s="44"/>
      <c r="BF94" s="35">
        <v>45902</v>
      </c>
      <c r="BG94" s="58"/>
      <c r="BH94" s="18"/>
      <c r="BI94" s="18"/>
      <c r="BJ94" s="18"/>
      <c r="BK94" s="18"/>
      <c r="BL94" s="18"/>
      <c r="BM94" s="45"/>
      <c r="BN94" s="43"/>
      <c r="BO94" s="18"/>
      <c r="BP94" s="18"/>
      <c r="BQ94" s="18"/>
      <c r="BR94" s="18"/>
      <c r="BS94" s="44"/>
      <c r="BT94" s="35">
        <v>46266</v>
      </c>
      <c r="BU94" s="58"/>
      <c r="BV94" s="18"/>
      <c r="BW94" s="18"/>
      <c r="BX94" s="18"/>
      <c r="BY94" s="18"/>
      <c r="BZ94" s="18"/>
      <c r="CA94" s="44"/>
      <c r="CB94" s="43"/>
      <c r="CC94" s="18"/>
      <c r="CD94" s="18"/>
      <c r="CE94" s="18"/>
      <c r="CF94" s="18"/>
      <c r="CG94" s="45"/>
      <c r="CI94" s="35">
        <v>46630</v>
      </c>
      <c r="CJ94" s="58"/>
      <c r="CK94" s="18"/>
      <c r="CL94" s="18"/>
      <c r="CM94" s="18"/>
      <c r="CN94" s="18"/>
      <c r="CO94" s="18"/>
      <c r="CP94" s="45"/>
      <c r="CQ94" s="43"/>
      <c r="CR94" s="18"/>
      <c r="CS94" s="18"/>
      <c r="CT94" s="18"/>
      <c r="CU94" s="18"/>
      <c r="CV94" s="44"/>
      <c r="CW94" s="96">
        <v>46991</v>
      </c>
      <c r="CX94" s="58"/>
      <c r="CY94" s="18"/>
      <c r="CZ94" s="18"/>
      <c r="DA94" s="18"/>
      <c r="DB94" s="18"/>
      <c r="DC94" s="18"/>
      <c r="DD94" s="45"/>
      <c r="DE94" s="43"/>
      <c r="DF94" s="18"/>
      <c r="DG94" s="18"/>
      <c r="DH94" s="18"/>
      <c r="DI94" s="18"/>
      <c r="DJ94" s="45"/>
      <c r="DL94" s="94">
        <v>47362</v>
      </c>
      <c r="DM94" s="58"/>
      <c r="DN94" s="18"/>
      <c r="DO94" s="18"/>
      <c r="DP94" s="18"/>
      <c r="DQ94" s="18"/>
      <c r="DR94" s="18"/>
      <c r="DS94" s="45"/>
      <c r="DT94" s="43"/>
      <c r="DU94" s="18"/>
      <c r="DV94" s="18"/>
      <c r="DW94" s="18"/>
      <c r="DX94" s="18"/>
      <c r="DY94" s="44"/>
      <c r="DZ94" s="38">
        <v>47722</v>
      </c>
      <c r="EA94" s="43"/>
      <c r="EB94" s="18"/>
      <c r="EC94" s="18"/>
      <c r="ED94" s="18"/>
      <c r="EE94" s="18"/>
      <c r="EF94" s="18"/>
      <c r="EG94" s="44"/>
      <c r="EH94" s="43"/>
      <c r="EI94" s="18"/>
      <c r="EJ94" s="18"/>
      <c r="EK94" s="18"/>
      <c r="EL94" s="18"/>
      <c r="EM94" s="45"/>
      <c r="EO94" s="35">
        <v>48093</v>
      </c>
      <c r="EP94" s="58"/>
      <c r="EQ94" s="18"/>
      <c r="ER94" s="18"/>
      <c r="ES94" s="18"/>
      <c r="ET94" s="18"/>
      <c r="EU94" s="18"/>
      <c r="EV94" s="45"/>
      <c r="EW94" s="43"/>
      <c r="EX94" s="18"/>
      <c r="EY94" s="18"/>
      <c r="EZ94" s="18"/>
      <c r="FA94" s="18"/>
      <c r="FB94" s="44"/>
      <c r="FC94" s="35">
        <v>48457</v>
      </c>
      <c r="FD94" s="58"/>
      <c r="FE94" s="18"/>
      <c r="FF94" s="18"/>
      <c r="FG94" s="18"/>
      <c r="FH94" s="18"/>
      <c r="FI94" s="18"/>
      <c r="FJ94" s="45"/>
      <c r="FK94" s="43"/>
      <c r="FL94" s="18"/>
      <c r="FM94" s="18"/>
      <c r="FN94" s="18"/>
      <c r="FO94" s="18"/>
      <c r="FP94" s="45"/>
    </row>
    <row r="95" spans="1:172" ht="15.75" thickBot="1" x14ac:dyDescent="0.3">
      <c r="A95" s="361" t="s">
        <v>116</v>
      </c>
      <c r="B95" s="340"/>
      <c r="C95" s="340"/>
      <c r="D95" s="340"/>
      <c r="E95" s="340"/>
      <c r="F95" s="340"/>
      <c r="G95" s="346"/>
      <c r="J95" s="361"/>
      <c r="K95" s="340"/>
      <c r="L95" s="340"/>
      <c r="M95" s="340"/>
      <c r="N95" s="346"/>
      <c r="P95" s="106">
        <v>44894</v>
      </c>
      <c r="Q95" s="43"/>
      <c r="R95" s="18"/>
      <c r="S95" s="18"/>
      <c r="T95" s="18"/>
      <c r="U95" s="18"/>
      <c r="V95" s="18"/>
      <c r="W95" s="45"/>
      <c r="X95" s="43"/>
      <c r="Y95" s="18"/>
      <c r="Z95" s="18"/>
      <c r="AA95" s="18"/>
      <c r="AB95" s="18"/>
      <c r="AC95" s="45"/>
      <c r="AD95" s="35">
        <v>45174</v>
      </c>
      <c r="AE95" s="43"/>
      <c r="AF95" s="18"/>
      <c r="AG95" s="18"/>
      <c r="AH95" s="18"/>
      <c r="AI95" s="18"/>
      <c r="AJ95" s="18"/>
      <c r="AK95" s="45"/>
      <c r="AL95" s="58"/>
      <c r="AM95" s="18"/>
      <c r="AN95" s="18"/>
      <c r="AO95" s="18"/>
      <c r="AP95" s="18"/>
      <c r="AQ95" s="44"/>
      <c r="AR95" s="35">
        <v>45538</v>
      </c>
      <c r="AS95" s="58"/>
      <c r="AT95" s="18"/>
      <c r="AU95" s="18"/>
      <c r="AV95" s="18"/>
      <c r="AW95" s="18"/>
      <c r="AX95" s="18"/>
      <c r="AY95" s="44"/>
      <c r="AZ95" s="43"/>
      <c r="BA95" s="18"/>
      <c r="BB95" s="18"/>
      <c r="BC95" s="18"/>
      <c r="BD95" s="18"/>
      <c r="BE95" s="44"/>
      <c r="BF95" s="35">
        <v>45909</v>
      </c>
      <c r="BG95" s="58"/>
      <c r="BH95" s="18"/>
      <c r="BI95" s="18"/>
      <c r="BJ95" s="18"/>
      <c r="BK95" s="18"/>
      <c r="BL95" s="18"/>
      <c r="BM95" s="45"/>
      <c r="BN95" s="43"/>
      <c r="BO95" s="18"/>
      <c r="BP95" s="18"/>
      <c r="BQ95" s="18"/>
      <c r="BR95" s="18"/>
      <c r="BS95" s="44"/>
      <c r="BT95" s="35">
        <v>46273</v>
      </c>
      <c r="BU95" s="58"/>
      <c r="BV95" s="18"/>
      <c r="BW95" s="18"/>
      <c r="BX95" s="18"/>
      <c r="BY95" s="18"/>
      <c r="BZ95" s="18"/>
      <c r="CA95" s="44"/>
      <c r="CB95" s="43"/>
      <c r="CC95" s="18"/>
      <c r="CD95" s="18"/>
      <c r="CE95" s="18"/>
      <c r="CF95" s="18"/>
      <c r="CG95" s="45"/>
      <c r="CI95" s="35">
        <v>46637</v>
      </c>
      <c r="CJ95" s="58"/>
      <c r="CK95" s="18"/>
      <c r="CL95" s="18"/>
      <c r="CM95" s="18"/>
      <c r="CN95" s="18"/>
      <c r="CO95" s="18"/>
      <c r="CP95" s="45"/>
      <c r="CQ95" s="43"/>
      <c r="CR95" s="18"/>
      <c r="CS95" s="18"/>
      <c r="CT95" s="18"/>
      <c r="CU95" s="18"/>
      <c r="CV95" s="44"/>
      <c r="CW95" s="90">
        <v>46998</v>
      </c>
      <c r="CX95" s="58"/>
      <c r="CY95" s="18"/>
      <c r="CZ95" s="18"/>
      <c r="DA95" s="18"/>
      <c r="DB95" s="18"/>
      <c r="DC95" s="18"/>
      <c r="DD95" s="45"/>
      <c r="DE95" s="43"/>
      <c r="DF95" s="18"/>
      <c r="DG95" s="18"/>
      <c r="DH95" s="18"/>
      <c r="DI95" s="18"/>
      <c r="DJ95" s="45"/>
      <c r="DL95" s="90">
        <v>47369</v>
      </c>
      <c r="DM95" s="58"/>
      <c r="DN95" s="18"/>
      <c r="DO95" s="18"/>
      <c r="DP95" s="18"/>
      <c r="DQ95" s="18"/>
      <c r="DR95" s="18"/>
      <c r="DS95" s="45"/>
      <c r="DT95" s="43"/>
      <c r="DU95" s="18"/>
      <c r="DV95" s="18"/>
      <c r="DW95" s="18"/>
      <c r="DX95" s="18"/>
      <c r="DY95" s="44"/>
      <c r="DZ95" s="38">
        <v>47729</v>
      </c>
      <c r="EA95" s="43"/>
      <c r="EB95" s="18"/>
      <c r="EC95" s="18"/>
      <c r="ED95" s="18"/>
      <c r="EE95" s="18"/>
      <c r="EF95" s="18"/>
      <c r="EG95" s="44"/>
      <c r="EH95" s="43"/>
      <c r="EI95" s="18"/>
      <c r="EJ95" s="18"/>
      <c r="EK95" s="18"/>
      <c r="EL95" s="18"/>
      <c r="EM95" s="45"/>
      <c r="EO95" s="35">
        <v>48100</v>
      </c>
      <c r="EP95" s="58"/>
      <c r="EQ95" s="18"/>
      <c r="ER95" s="18"/>
      <c r="ES95" s="18"/>
      <c r="ET95" s="18"/>
      <c r="EU95" s="18"/>
      <c r="EV95" s="45"/>
      <c r="EW95" s="43"/>
      <c r="EX95" s="18"/>
      <c r="EY95" s="18"/>
      <c r="EZ95" s="18"/>
      <c r="FA95" s="18"/>
      <c r="FB95" s="44"/>
      <c r="FC95" s="35">
        <v>48464</v>
      </c>
      <c r="FD95" s="58"/>
      <c r="FE95" s="18"/>
      <c r="FF95" s="18"/>
      <c r="FG95" s="18"/>
      <c r="FH95" s="18"/>
      <c r="FI95" s="18"/>
      <c r="FJ95" s="45"/>
      <c r="FK95" s="43"/>
      <c r="FL95" s="18"/>
      <c r="FM95" s="18"/>
      <c r="FN95" s="18"/>
      <c r="FO95" s="18"/>
      <c r="FP95" s="45"/>
    </row>
    <row r="96" spans="1:172" ht="15.75" thickBot="1" x14ac:dyDescent="0.3">
      <c r="A96" s="361" t="s">
        <v>117</v>
      </c>
      <c r="B96" s="340"/>
      <c r="C96" s="340"/>
      <c r="D96" s="340"/>
      <c r="E96" s="340"/>
      <c r="F96" s="340"/>
      <c r="G96" s="346"/>
      <c r="J96" s="361"/>
      <c r="K96" s="340"/>
      <c r="L96" s="340"/>
      <c r="M96" s="340"/>
      <c r="N96" s="346"/>
      <c r="P96" s="106">
        <v>44901</v>
      </c>
      <c r="Q96" s="43"/>
      <c r="R96" s="18"/>
      <c r="S96" s="18"/>
      <c r="T96" s="18"/>
      <c r="U96" s="18"/>
      <c r="V96" s="18"/>
      <c r="W96" s="45"/>
      <c r="X96" s="43"/>
      <c r="Y96" s="18"/>
      <c r="Z96" s="18"/>
      <c r="AA96" s="18"/>
      <c r="AB96" s="18"/>
      <c r="AC96" s="45"/>
      <c r="AD96" s="35">
        <v>45181</v>
      </c>
      <c r="AE96" s="43"/>
      <c r="AF96" s="18"/>
      <c r="AG96" s="18"/>
      <c r="AH96" s="18"/>
      <c r="AI96" s="18"/>
      <c r="AJ96" s="18"/>
      <c r="AK96" s="45"/>
      <c r="AL96" s="58"/>
      <c r="AM96" s="18"/>
      <c r="AN96" s="18"/>
      <c r="AO96" s="18"/>
      <c r="AP96" s="18"/>
      <c r="AQ96" s="44"/>
      <c r="AR96" s="35">
        <v>45545</v>
      </c>
      <c r="AS96" s="58"/>
      <c r="AT96" s="18"/>
      <c r="AU96" s="18"/>
      <c r="AV96" s="18"/>
      <c r="AW96" s="18"/>
      <c r="AX96" s="18"/>
      <c r="AY96" s="44"/>
      <c r="AZ96" s="43"/>
      <c r="BA96" s="18"/>
      <c r="BB96" s="18"/>
      <c r="BC96" s="18"/>
      <c r="BD96" s="18"/>
      <c r="BE96" s="44"/>
      <c r="BF96" s="35">
        <v>45916</v>
      </c>
      <c r="BG96" s="58"/>
      <c r="BH96" s="18"/>
      <c r="BI96" s="18"/>
      <c r="BJ96" s="18"/>
      <c r="BK96" s="18"/>
      <c r="BL96" s="18"/>
      <c r="BM96" s="45"/>
      <c r="BN96" s="43"/>
      <c r="BO96" s="18"/>
      <c r="BP96" s="18"/>
      <c r="BQ96" s="18"/>
      <c r="BR96" s="18"/>
      <c r="BS96" s="44"/>
      <c r="BT96" s="35">
        <v>46280</v>
      </c>
      <c r="BU96" s="58"/>
      <c r="BV96" s="18"/>
      <c r="BW96" s="18"/>
      <c r="BX96" s="18"/>
      <c r="BY96" s="18"/>
      <c r="BZ96" s="18"/>
      <c r="CA96" s="44"/>
      <c r="CB96" s="43"/>
      <c r="CC96" s="18"/>
      <c r="CD96" s="18"/>
      <c r="CE96" s="18"/>
      <c r="CF96" s="18"/>
      <c r="CG96" s="45"/>
      <c r="CI96" s="35">
        <v>46644</v>
      </c>
      <c r="CJ96" s="58"/>
      <c r="CK96" s="18"/>
      <c r="CL96" s="18"/>
      <c r="CM96" s="18"/>
      <c r="CN96" s="18"/>
      <c r="CO96" s="18"/>
      <c r="CP96" s="45"/>
      <c r="CQ96" s="43"/>
      <c r="CR96" s="18"/>
      <c r="CS96" s="18"/>
      <c r="CT96" s="18"/>
      <c r="CU96" s="18"/>
      <c r="CV96" s="44"/>
      <c r="CW96" s="90">
        <v>47005</v>
      </c>
      <c r="CX96" s="58"/>
      <c r="CY96" s="18"/>
      <c r="CZ96" s="18"/>
      <c r="DA96" s="18"/>
      <c r="DB96" s="18"/>
      <c r="DC96" s="18"/>
      <c r="DD96" s="45"/>
      <c r="DE96" s="43"/>
      <c r="DF96" s="18"/>
      <c r="DG96" s="18"/>
      <c r="DH96" s="18"/>
      <c r="DI96" s="18"/>
      <c r="DJ96" s="45"/>
      <c r="DL96" s="90">
        <v>47376</v>
      </c>
      <c r="DM96" s="58"/>
      <c r="DN96" s="18"/>
      <c r="DO96" s="18"/>
      <c r="DP96" s="18"/>
      <c r="DQ96" s="18"/>
      <c r="DR96" s="18"/>
      <c r="DS96" s="45"/>
      <c r="DT96" s="43"/>
      <c r="DU96" s="18"/>
      <c r="DV96" s="18"/>
      <c r="DW96" s="18"/>
      <c r="DX96" s="18"/>
      <c r="DY96" s="44"/>
      <c r="DZ96" s="38">
        <v>47736</v>
      </c>
      <c r="EA96" s="43"/>
      <c r="EB96" s="18"/>
      <c r="EC96" s="18"/>
      <c r="ED96" s="18"/>
      <c r="EE96" s="18"/>
      <c r="EF96" s="18"/>
      <c r="EG96" s="44"/>
      <c r="EH96" s="43"/>
      <c r="EI96" s="18"/>
      <c r="EJ96" s="18"/>
      <c r="EK96" s="18"/>
      <c r="EL96" s="18"/>
      <c r="EM96" s="45"/>
      <c r="EO96" s="35">
        <v>48107</v>
      </c>
      <c r="EP96" s="58"/>
      <c r="EQ96" s="18"/>
      <c r="ER96" s="18"/>
      <c r="ES96" s="18"/>
      <c r="ET96" s="18"/>
      <c r="EU96" s="18"/>
      <c r="EV96" s="45"/>
      <c r="EW96" s="43"/>
      <c r="EX96" s="18"/>
      <c r="EY96" s="18"/>
      <c r="EZ96" s="18"/>
      <c r="FA96" s="18"/>
      <c r="FB96" s="44"/>
      <c r="FC96" s="35">
        <v>48471</v>
      </c>
      <c r="FD96" s="58"/>
      <c r="FE96" s="18"/>
      <c r="FF96" s="18"/>
      <c r="FG96" s="18"/>
      <c r="FH96" s="18"/>
      <c r="FI96" s="18"/>
      <c r="FJ96" s="45"/>
      <c r="FK96" s="43"/>
      <c r="FL96" s="18"/>
      <c r="FM96" s="18"/>
      <c r="FN96" s="18"/>
      <c r="FO96" s="18"/>
      <c r="FP96" s="45"/>
    </row>
    <row r="97" spans="1:172" ht="15.75" thickBot="1" x14ac:dyDescent="0.3">
      <c r="A97" s="361" t="s">
        <v>114</v>
      </c>
      <c r="B97" s="340"/>
      <c r="C97" s="340"/>
      <c r="D97" s="340"/>
      <c r="E97" s="340"/>
      <c r="F97" s="340"/>
      <c r="G97" s="346"/>
      <c r="J97" s="397">
        <f>G82*2.5</f>
        <v>12.5</v>
      </c>
      <c r="K97" s="398"/>
      <c r="L97" s="398"/>
      <c r="M97" s="398"/>
      <c r="N97" s="399"/>
      <c r="P97" s="106">
        <v>44908</v>
      </c>
      <c r="Q97" s="43"/>
      <c r="R97" s="18"/>
      <c r="S97" s="18"/>
      <c r="T97" s="18"/>
      <c r="U97" s="18"/>
      <c r="V97" s="18"/>
      <c r="W97" s="45"/>
      <c r="X97" s="43"/>
      <c r="Y97" s="18"/>
      <c r="Z97" s="18"/>
      <c r="AA97" s="18"/>
      <c r="AB97" s="18"/>
      <c r="AC97" s="45"/>
      <c r="AD97" s="35">
        <v>45188</v>
      </c>
      <c r="AE97" s="43"/>
      <c r="AF97" s="18"/>
      <c r="AG97" s="18"/>
      <c r="AH97" s="18"/>
      <c r="AI97" s="18"/>
      <c r="AJ97" s="18"/>
      <c r="AK97" s="45"/>
      <c r="AL97" s="58"/>
      <c r="AM97" s="18"/>
      <c r="AN97" s="18"/>
      <c r="AO97" s="18"/>
      <c r="AP97" s="18"/>
      <c r="AQ97" s="44"/>
      <c r="AR97" s="35">
        <v>45552</v>
      </c>
      <c r="AS97" s="58"/>
      <c r="AT97" s="18"/>
      <c r="AU97" s="18"/>
      <c r="AV97" s="18"/>
      <c r="AW97" s="18"/>
      <c r="AX97" s="18"/>
      <c r="AY97" s="44"/>
      <c r="AZ97" s="43"/>
      <c r="BA97" s="18"/>
      <c r="BB97" s="18"/>
      <c r="BC97" s="18"/>
      <c r="BD97" s="18"/>
      <c r="BE97" s="44"/>
      <c r="BF97" s="35">
        <v>45923</v>
      </c>
      <c r="BG97" s="58"/>
      <c r="BH97" s="18"/>
      <c r="BI97" s="18"/>
      <c r="BJ97" s="18"/>
      <c r="BK97" s="18"/>
      <c r="BL97" s="18"/>
      <c r="BM97" s="45"/>
      <c r="BN97" s="43"/>
      <c r="BO97" s="18"/>
      <c r="BP97" s="18"/>
      <c r="BQ97" s="18"/>
      <c r="BR97" s="18"/>
      <c r="BS97" s="44"/>
      <c r="BT97" s="35">
        <v>46287</v>
      </c>
      <c r="BU97" s="58"/>
      <c r="BV97" s="18"/>
      <c r="BW97" s="18"/>
      <c r="BX97" s="18"/>
      <c r="BY97" s="18"/>
      <c r="BZ97" s="18"/>
      <c r="CA97" s="44"/>
      <c r="CB97" s="43"/>
      <c r="CC97" s="18"/>
      <c r="CD97" s="18"/>
      <c r="CE97" s="18"/>
      <c r="CF97" s="18"/>
      <c r="CG97" s="45"/>
      <c r="CI97" s="35">
        <v>46651</v>
      </c>
      <c r="CJ97" s="58"/>
      <c r="CK97" s="18"/>
      <c r="CL97" s="18"/>
      <c r="CM97" s="18"/>
      <c r="CN97" s="18"/>
      <c r="CO97" s="18"/>
      <c r="CP97" s="45"/>
      <c r="CQ97" s="43"/>
      <c r="CR97" s="18"/>
      <c r="CS97" s="18"/>
      <c r="CT97" s="18"/>
      <c r="CU97" s="18"/>
      <c r="CV97" s="44"/>
      <c r="CW97" s="96">
        <v>47012</v>
      </c>
      <c r="CX97" s="58"/>
      <c r="CY97" s="18"/>
      <c r="CZ97" s="18"/>
      <c r="DA97" s="18"/>
      <c r="DB97" s="18"/>
      <c r="DC97" s="18"/>
      <c r="DD97" s="45"/>
      <c r="DE97" s="43"/>
      <c r="DF97" s="18"/>
      <c r="DG97" s="18"/>
      <c r="DH97" s="18"/>
      <c r="DI97" s="18"/>
      <c r="DJ97" s="45"/>
      <c r="DL97" s="96">
        <v>47383</v>
      </c>
      <c r="DM97" s="58"/>
      <c r="DN97" s="18"/>
      <c r="DO97" s="18"/>
      <c r="DP97" s="18"/>
      <c r="DQ97" s="18"/>
      <c r="DR97" s="18"/>
      <c r="DS97" s="45"/>
      <c r="DT97" s="43"/>
      <c r="DU97" s="18"/>
      <c r="DV97" s="18"/>
      <c r="DW97" s="18"/>
      <c r="DX97" s="18"/>
      <c r="DY97" s="44"/>
      <c r="DZ97" s="38">
        <v>47743</v>
      </c>
      <c r="EA97" s="43"/>
      <c r="EB97" s="18"/>
      <c r="EC97" s="18"/>
      <c r="ED97" s="18"/>
      <c r="EE97" s="18"/>
      <c r="EF97" s="18"/>
      <c r="EG97" s="44"/>
      <c r="EH97" s="43"/>
      <c r="EI97" s="18"/>
      <c r="EJ97" s="18"/>
      <c r="EK97" s="18"/>
      <c r="EL97" s="18"/>
      <c r="EM97" s="45"/>
      <c r="EO97" s="35">
        <v>48114</v>
      </c>
      <c r="EP97" s="58"/>
      <c r="EQ97" s="18"/>
      <c r="ER97" s="18"/>
      <c r="ES97" s="18"/>
      <c r="ET97" s="18"/>
      <c r="EU97" s="18"/>
      <c r="EV97" s="45"/>
      <c r="EW97" s="43"/>
      <c r="EX97" s="18"/>
      <c r="EY97" s="18"/>
      <c r="EZ97" s="18"/>
      <c r="FA97" s="18"/>
      <c r="FB97" s="44"/>
      <c r="FC97" s="35">
        <v>48478</v>
      </c>
      <c r="FD97" s="58"/>
      <c r="FE97" s="18"/>
      <c r="FF97" s="18"/>
      <c r="FG97" s="18"/>
      <c r="FH97" s="18"/>
      <c r="FI97" s="18"/>
      <c r="FJ97" s="45"/>
      <c r="FK97" s="43"/>
      <c r="FL97" s="18"/>
      <c r="FM97" s="18"/>
      <c r="FN97" s="18"/>
      <c r="FO97" s="18"/>
      <c r="FP97" s="45"/>
    </row>
    <row r="98" spans="1:172" x14ac:dyDescent="0.25">
      <c r="P98" s="106">
        <v>44915</v>
      </c>
      <c r="Q98" s="43"/>
      <c r="R98" s="18"/>
      <c r="S98" s="18"/>
      <c r="T98" s="18"/>
      <c r="U98" s="18"/>
      <c r="V98" s="18"/>
      <c r="W98" s="45"/>
      <c r="X98" s="43"/>
      <c r="Y98" s="18"/>
      <c r="Z98" s="18"/>
      <c r="AA98" s="18"/>
      <c r="AB98" s="18"/>
      <c r="AC98" s="45"/>
      <c r="AD98" s="35">
        <v>45195</v>
      </c>
      <c r="AE98" s="43"/>
      <c r="AF98" s="18"/>
      <c r="AG98" s="18"/>
      <c r="AH98" s="18"/>
      <c r="AI98" s="18"/>
      <c r="AJ98" s="18"/>
      <c r="AK98" s="45"/>
      <c r="AL98" s="58"/>
      <c r="AM98" s="18"/>
      <c r="AN98" s="18"/>
      <c r="AO98" s="18"/>
      <c r="AP98" s="18"/>
      <c r="AQ98" s="44"/>
      <c r="AR98" s="35">
        <v>45559</v>
      </c>
      <c r="AS98" s="58"/>
      <c r="AT98" s="18"/>
      <c r="AU98" s="18"/>
      <c r="AV98" s="18"/>
      <c r="AW98" s="18"/>
      <c r="AX98" s="18"/>
      <c r="AY98" s="44"/>
      <c r="AZ98" s="43"/>
      <c r="BA98" s="18"/>
      <c r="BB98" s="18"/>
      <c r="BC98" s="18"/>
      <c r="BD98" s="18"/>
      <c r="BE98" s="44"/>
      <c r="BF98" s="35">
        <v>45930</v>
      </c>
      <c r="BG98" s="58"/>
      <c r="BH98" s="18"/>
      <c r="BI98" s="18"/>
      <c r="BJ98" s="18"/>
      <c r="BK98" s="18"/>
      <c r="BL98" s="18"/>
      <c r="BM98" s="45"/>
      <c r="BN98" s="43"/>
      <c r="BO98" s="18"/>
      <c r="BP98" s="18"/>
      <c r="BQ98" s="18"/>
      <c r="BR98" s="18"/>
      <c r="BS98" s="44"/>
      <c r="BT98" s="35">
        <v>46294</v>
      </c>
      <c r="BU98" s="58"/>
      <c r="BV98" s="18"/>
      <c r="BW98" s="18"/>
      <c r="BX98" s="18"/>
      <c r="BY98" s="18"/>
      <c r="BZ98" s="18"/>
      <c r="CA98" s="44"/>
      <c r="CB98" s="43"/>
      <c r="CC98" s="18"/>
      <c r="CD98" s="18"/>
      <c r="CE98" s="18"/>
      <c r="CF98" s="18"/>
      <c r="CG98" s="45"/>
      <c r="CI98" s="35">
        <v>46658</v>
      </c>
      <c r="CJ98" s="58"/>
      <c r="CK98" s="18"/>
      <c r="CL98" s="18"/>
      <c r="CM98" s="18"/>
      <c r="CN98" s="18"/>
      <c r="CO98" s="18"/>
      <c r="CP98" s="45"/>
      <c r="CQ98" s="43"/>
      <c r="CR98" s="18"/>
      <c r="CS98" s="18"/>
      <c r="CT98" s="18"/>
      <c r="CU98" s="18"/>
      <c r="CV98" s="44"/>
      <c r="CW98" s="94">
        <v>47019</v>
      </c>
      <c r="CX98" s="58"/>
      <c r="CY98" s="18"/>
      <c r="CZ98" s="18"/>
      <c r="DA98" s="18"/>
      <c r="DB98" s="18"/>
      <c r="DC98" s="18"/>
      <c r="DD98" s="45"/>
      <c r="DE98" s="43"/>
      <c r="DF98" s="18"/>
      <c r="DG98" s="18"/>
      <c r="DH98" s="18"/>
      <c r="DI98" s="18"/>
      <c r="DJ98" s="45"/>
      <c r="DL98" s="94">
        <v>47390</v>
      </c>
      <c r="DM98" s="58"/>
      <c r="DN98" s="18"/>
      <c r="DO98" s="18"/>
      <c r="DP98" s="18"/>
      <c r="DQ98" s="18"/>
      <c r="DR98" s="18"/>
      <c r="DS98" s="45"/>
      <c r="DT98" s="43"/>
      <c r="DU98" s="18"/>
      <c r="DV98" s="18"/>
      <c r="DW98" s="18"/>
      <c r="DX98" s="18"/>
      <c r="DY98" s="44"/>
      <c r="DZ98" s="38">
        <v>47750</v>
      </c>
      <c r="EA98" s="43"/>
      <c r="EB98" s="18"/>
      <c r="EC98" s="18"/>
      <c r="ED98" s="18"/>
      <c r="EE98" s="18"/>
      <c r="EF98" s="18"/>
      <c r="EG98" s="44"/>
      <c r="EH98" s="43"/>
      <c r="EI98" s="18"/>
      <c r="EJ98" s="18"/>
      <c r="EK98" s="18"/>
      <c r="EL98" s="18"/>
      <c r="EM98" s="45"/>
      <c r="EO98" s="35">
        <v>48121</v>
      </c>
      <c r="EP98" s="58"/>
      <c r="EQ98" s="18"/>
      <c r="ER98" s="18"/>
      <c r="ES98" s="18"/>
      <c r="ET98" s="18"/>
      <c r="EU98" s="18"/>
      <c r="EV98" s="45"/>
      <c r="EW98" s="43"/>
      <c r="EX98" s="18"/>
      <c r="EY98" s="18"/>
      <c r="EZ98" s="18"/>
      <c r="FA98" s="18"/>
      <c r="FB98" s="44"/>
      <c r="FC98" s="35">
        <v>48485</v>
      </c>
      <c r="FD98" s="58"/>
      <c r="FE98" s="18"/>
      <c r="FF98" s="18"/>
      <c r="FG98" s="18"/>
      <c r="FH98" s="18"/>
      <c r="FI98" s="18"/>
      <c r="FJ98" s="45"/>
      <c r="FK98" s="43"/>
      <c r="FL98" s="18"/>
      <c r="FM98" s="18"/>
      <c r="FN98" s="18"/>
      <c r="FO98" s="18"/>
      <c r="FP98" s="45"/>
    </row>
    <row r="99" spans="1:172" ht="15.75" thickBot="1" x14ac:dyDescent="0.3">
      <c r="P99" s="107">
        <v>44922</v>
      </c>
      <c r="Q99" s="43"/>
      <c r="R99" s="18"/>
      <c r="S99" s="18"/>
      <c r="T99" s="18"/>
      <c r="U99" s="18"/>
      <c r="V99" s="18"/>
      <c r="W99" s="45"/>
      <c r="X99" s="43"/>
      <c r="Y99" s="18"/>
      <c r="Z99" s="18"/>
      <c r="AA99" s="18"/>
      <c r="AB99" s="18"/>
      <c r="AC99" s="45"/>
      <c r="AD99" s="35">
        <v>45202</v>
      </c>
      <c r="AE99" s="43"/>
      <c r="AF99" s="18"/>
      <c r="AG99" s="18"/>
      <c r="AH99" s="18"/>
      <c r="AI99" s="18"/>
      <c r="AJ99" s="18"/>
      <c r="AK99" s="45"/>
      <c r="AL99" s="58"/>
      <c r="AM99" s="18"/>
      <c r="AN99" s="18"/>
      <c r="AO99" s="18"/>
      <c r="AP99" s="18"/>
      <c r="AQ99" s="44"/>
      <c r="AR99" s="35">
        <v>45566</v>
      </c>
      <c r="AS99" s="58"/>
      <c r="AT99" s="18"/>
      <c r="AU99" s="18"/>
      <c r="AV99" s="18"/>
      <c r="AW99" s="18"/>
      <c r="AX99" s="18"/>
      <c r="AY99" s="44"/>
      <c r="AZ99" s="43"/>
      <c r="BA99" s="18"/>
      <c r="BB99" s="18"/>
      <c r="BC99" s="18"/>
      <c r="BD99" s="18"/>
      <c r="BE99" s="44"/>
      <c r="BF99" s="35">
        <v>45937</v>
      </c>
      <c r="BG99" s="58"/>
      <c r="BH99" s="18"/>
      <c r="BI99" s="18"/>
      <c r="BJ99" s="18"/>
      <c r="BK99" s="18"/>
      <c r="BL99" s="18"/>
      <c r="BM99" s="45"/>
      <c r="BN99" s="43"/>
      <c r="BO99" s="18"/>
      <c r="BP99" s="18"/>
      <c r="BQ99" s="18"/>
      <c r="BR99" s="18"/>
      <c r="BS99" s="44"/>
      <c r="BT99" s="35">
        <v>46301</v>
      </c>
      <c r="BU99" s="58"/>
      <c r="BV99" s="18"/>
      <c r="BW99" s="18"/>
      <c r="BX99" s="18"/>
      <c r="BY99" s="18"/>
      <c r="BZ99" s="18"/>
      <c r="CA99" s="44"/>
      <c r="CB99" s="43"/>
      <c r="CC99" s="18"/>
      <c r="CD99" s="18"/>
      <c r="CE99" s="18"/>
      <c r="CF99" s="18"/>
      <c r="CG99" s="45"/>
      <c r="CI99" s="35">
        <v>46665</v>
      </c>
      <c r="CJ99" s="58"/>
      <c r="CK99" s="18"/>
      <c r="CL99" s="18"/>
      <c r="CM99" s="18"/>
      <c r="CN99" s="18"/>
      <c r="CO99" s="18"/>
      <c r="CP99" s="45"/>
      <c r="CQ99" s="43"/>
      <c r="CR99" s="18"/>
      <c r="CS99" s="18"/>
      <c r="CT99" s="18"/>
      <c r="CU99" s="18"/>
      <c r="CV99" s="44"/>
      <c r="CW99" s="90">
        <v>47026</v>
      </c>
      <c r="CX99" s="58"/>
      <c r="CY99" s="18"/>
      <c r="CZ99" s="18"/>
      <c r="DA99" s="18"/>
      <c r="DB99" s="18"/>
      <c r="DC99" s="18"/>
      <c r="DD99" s="45"/>
      <c r="DE99" s="43"/>
      <c r="DF99" s="18"/>
      <c r="DG99" s="18"/>
      <c r="DH99" s="18"/>
      <c r="DI99" s="18"/>
      <c r="DJ99" s="45"/>
      <c r="DL99" s="90">
        <v>47397</v>
      </c>
      <c r="DM99" s="58"/>
      <c r="DN99" s="18"/>
      <c r="DO99" s="18"/>
      <c r="DP99" s="18"/>
      <c r="DQ99" s="18"/>
      <c r="DR99" s="18"/>
      <c r="DS99" s="45"/>
      <c r="DT99" s="43"/>
      <c r="DU99" s="18"/>
      <c r="DV99" s="18"/>
      <c r="DW99" s="18"/>
      <c r="DX99" s="18"/>
      <c r="DY99" s="44"/>
      <c r="DZ99" s="38">
        <v>47757</v>
      </c>
      <c r="EA99" s="43"/>
      <c r="EB99" s="18"/>
      <c r="EC99" s="18"/>
      <c r="ED99" s="18"/>
      <c r="EE99" s="18"/>
      <c r="EF99" s="18"/>
      <c r="EG99" s="44"/>
      <c r="EH99" s="43"/>
      <c r="EI99" s="18"/>
      <c r="EJ99" s="18"/>
      <c r="EK99" s="18"/>
      <c r="EL99" s="18"/>
      <c r="EM99" s="45"/>
      <c r="EO99" s="35">
        <v>48128</v>
      </c>
      <c r="EP99" s="58"/>
      <c r="EQ99" s="18"/>
      <c r="ER99" s="18"/>
      <c r="ES99" s="18"/>
      <c r="ET99" s="18"/>
      <c r="EU99" s="18"/>
      <c r="EV99" s="45"/>
      <c r="EW99" s="43"/>
      <c r="EX99" s="18"/>
      <c r="EY99" s="18"/>
      <c r="EZ99" s="18"/>
      <c r="FA99" s="18"/>
      <c r="FB99" s="44"/>
      <c r="FC99" s="35">
        <v>48492</v>
      </c>
      <c r="FD99" s="58"/>
      <c r="FE99" s="18"/>
      <c r="FF99" s="18"/>
      <c r="FG99" s="18"/>
      <c r="FH99" s="18"/>
      <c r="FI99" s="18"/>
      <c r="FJ99" s="45"/>
      <c r="FK99" s="43"/>
      <c r="FL99" s="18"/>
      <c r="FM99" s="18"/>
      <c r="FN99" s="18"/>
      <c r="FO99" s="18"/>
      <c r="FP99" s="45"/>
    </row>
    <row r="100" spans="1:172" x14ac:dyDescent="0.25">
      <c r="P100" s="100"/>
      <c r="Q100" s="43"/>
      <c r="R100" s="18"/>
      <c r="S100" s="18"/>
      <c r="T100" s="18"/>
      <c r="U100" s="18"/>
      <c r="V100" s="18"/>
      <c r="W100" s="45"/>
      <c r="X100" s="43"/>
      <c r="Y100" s="18"/>
      <c r="Z100" s="18"/>
      <c r="AA100" s="18"/>
      <c r="AB100" s="18"/>
      <c r="AC100" s="45"/>
      <c r="AD100" s="35">
        <v>45209</v>
      </c>
      <c r="AE100" s="43"/>
      <c r="AF100" s="18"/>
      <c r="AG100" s="18"/>
      <c r="AH100" s="18"/>
      <c r="AI100" s="18"/>
      <c r="AJ100" s="18"/>
      <c r="AK100" s="45"/>
      <c r="AL100" s="58"/>
      <c r="AM100" s="18"/>
      <c r="AN100" s="18"/>
      <c r="AO100" s="18"/>
      <c r="AP100" s="18"/>
      <c r="AQ100" s="44"/>
      <c r="AR100" s="35">
        <v>45573</v>
      </c>
      <c r="AS100" s="58"/>
      <c r="AT100" s="18"/>
      <c r="AU100" s="18"/>
      <c r="AV100" s="18"/>
      <c r="AW100" s="18"/>
      <c r="AX100" s="18"/>
      <c r="AY100" s="44"/>
      <c r="AZ100" s="43"/>
      <c r="BA100" s="18"/>
      <c r="BB100" s="18"/>
      <c r="BC100" s="18"/>
      <c r="BD100" s="18"/>
      <c r="BE100" s="44"/>
      <c r="BF100" s="35">
        <v>45944</v>
      </c>
      <c r="BG100" s="58"/>
      <c r="BH100" s="18"/>
      <c r="BI100" s="18"/>
      <c r="BJ100" s="18"/>
      <c r="BK100" s="18"/>
      <c r="BL100" s="18"/>
      <c r="BM100" s="45"/>
      <c r="BN100" s="43"/>
      <c r="BO100" s="18"/>
      <c r="BP100" s="18"/>
      <c r="BQ100" s="18"/>
      <c r="BR100" s="18"/>
      <c r="BS100" s="44"/>
      <c r="BT100" s="35">
        <v>46308</v>
      </c>
      <c r="BU100" s="58"/>
      <c r="BV100" s="18"/>
      <c r="BW100" s="18"/>
      <c r="BX100" s="18"/>
      <c r="BY100" s="18"/>
      <c r="BZ100" s="18"/>
      <c r="CA100" s="44"/>
      <c r="CB100" s="43"/>
      <c r="CC100" s="18"/>
      <c r="CD100" s="18"/>
      <c r="CE100" s="18"/>
      <c r="CF100" s="18"/>
      <c r="CG100" s="45"/>
      <c r="CI100" s="35">
        <v>46672</v>
      </c>
      <c r="CJ100" s="58"/>
      <c r="CK100" s="18"/>
      <c r="CL100" s="18"/>
      <c r="CM100" s="18"/>
      <c r="CN100" s="18"/>
      <c r="CO100" s="18"/>
      <c r="CP100" s="45"/>
      <c r="CQ100" s="43"/>
      <c r="CR100" s="18"/>
      <c r="CS100" s="18"/>
      <c r="CT100" s="18"/>
      <c r="CU100" s="18"/>
      <c r="CV100" s="44"/>
      <c r="CW100" s="90">
        <v>47033</v>
      </c>
      <c r="CX100" s="58"/>
      <c r="CY100" s="18"/>
      <c r="CZ100" s="18"/>
      <c r="DA100" s="18"/>
      <c r="DB100" s="18"/>
      <c r="DC100" s="18"/>
      <c r="DD100" s="45"/>
      <c r="DE100" s="43"/>
      <c r="DF100" s="18"/>
      <c r="DG100" s="18"/>
      <c r="DH100" s="18"/>
      <c r="DI100" s="18"/>
      <c r="DJ100" s="45"/>
      <c r="DL100" s="90">
        <v>47404</v>
      </c>
      <c r="DM100" s="58"/>
      <c r="DN100" s="18"/>
      <c r="DO100" s="18"/>
      <c r="DP100" s="18"/>
      <c r="DQ100" s="18"/>
      <c r="DR100" s="18"/>
      <c r="DS100" s="45"/>
      <c r="DT100" s="43"/>
      <c r="DU100" s="18"/>
      <c r="DV100" s="18"/>
      <c r="DW100" s="18"/>
      <c r="DX100" s="18"/>
      <c r="DY100" s="44"/>
      <c r="DZ100" s="38">
        <v>47764</v>
      </c>
      <c r="EA100" s="43"/>
      <c r="EB100" s="18"/>
      <c r="EC100" s="18"/>
      <c r="ED100" s="18"/>
      <c r="EE100" s="18"/>
      <c r="EF100" s="18"/>
      <c r="EG100" s="44"/>
      <c r="EH100" s="43"/>
      <c r="EI100" s="18"/>
      <c r="EJ100" s="18"/>
      <c r="EK100" s="18"/>
      <c r="EL100" s="18"/>
      <c r="EM100" s="45"/>
      <c r="EO100" s="35">
        <v>48135</v>
      </c>
      <c r="EP100" s="58"/>
      <c r="EQ100" s="18"/>
      <c r="ER100" s="18"/>
      <c r="ES100" s="18"/>
      <c r="ET100" s="18"/>
      <c r="EU100" s="18"/>
      <c r="EV100" s="45"/>
      <c r="EW100" s="43"/>
      <c r="EX100" s="18"/>
      <c r="EY100" s="18"/>
      <c r="EZ100" s="18"/>
      <c r="FA100" s="18"/>
      <c r="FB100" s="44"/>
      <c r="FC100" s="35">
        <v>48499</v>
      </c>
      <c r="FD100" s="58"/>
      <c r="FE100" s="18"/>
      <c r="FF100" s="18"/>
      <c r="FG100" s="18"/>
      <c r="FH100" s="18"/>
      <c r="FI100" s="18"/>
      <c r="FJ100" s="45"/>
      <c r="FK100" s="43"/>
      <c r="FL100" s="18"/>
      <c r="FM100" s="18"/>
      <c r="FN100" s="18"/>
      <c r="FO100" s="18"/>
      <c r="FP100" s="45"/>
    </row>
    <row r="101" spans="1:172" x14ac:dyDescent="0.25">
      <c r="P101" s="100"/>
      <c r="Q101" s="43"/>
      <c r="R101" s="18"/>
      <c r="S101" s="18"/>
      <c r="T101" s="18"/>
      <c r="U101" s="18"/>
      <c r="V101" s="18"/>
      <c r="W101" s="45"/>
      <c r="X101" s="43"/>
      <c r="Y101" s="18"/>
      <c r="Z101" s="18"/>
      <c r="AA101" s="18"/>
      <c r="AB101" s="18"/>
      <c r="AC101" s="45"/>
      <c r="AD101" s="35">
        <v>45216</v>
      </c>
      <c r="AE101" s="43"/>
      <c r="AF101" s="18"/>
      <c r="AG101" s="18"/>
      <c r="AH101" s="18"/>
      <c r="AI101" s="18"/>
      <c r="AJ101" s="18"/>
      <c r="AK101" s="45"/>
      <c r="AL101" s="58"/>
      <c r="AM101" s="18"/>
      <c r="AN101" s="18"/>
      <c r="AO101" s="18"/>
      <c r="AP101" s="18"/>
      <c r="AQ101" s="44"/>
      <c r="AR101" s="35">
        <v>45580</v>
      </c>
      <c r="AS101" s="58"/>
      <c r="AT101" s="18"/>
      <c r="AU101" s="18"/>
      <c r="AV101" s="18"/>
      <c r="AW101" s="18"/>
      <c r="AX101" s="18"/>
      <c r="AY101" s="44"/>
      <c r="AZ101" s="43"/>
      <c r="BA101" s="18"/>
      <c r="BB101" s="18"/>
      <c r="BC101" s="18"/>
      <c r="BD101" s="18"/>
      <c r="BE101" s="44"/>
      <c r="BF101" s="35">
        <v>45951</v>
      </c>
      <c r="BG101" s="58"/>
      <c r="BH101" s="18"/>
      <c r="BI101" s="18"/>
      <c r="BJ101" s="18"/>
      <c r="BK101" s="18"/>
      <c r="BL101" s="18"/>
      <c r="BM101" s="45"/>
      <c r="BN101" s="43"/>
      <c r="BO101" s="18"/>
      <c r="BP101" s="18"/>
      <c r="BQ101" s="18"/>
      <c r="BR101" s="18"/>
      <c r="BS101" s="44"/>
      <c r="BT101" s="35">
        <v>46315</v>
      </c>
      <c r="BU101" s="58"/>
      <c r="BV101" s="18"/>
      <c r="BW101" s="18"/>
      <c r="BX101" s="18"/>
      <c r="BY101" s="18"/>
      <c r="BZ101" s="18"/>
      <c r="CA101" s="44"/>
      <c r="CB101" s="43"/>
      <c r="CC101" s="18"/>
      <c r="CD101" s="18"/>
      <c r="CE101" s="18"/>
      <c r="CF101" s="18"/>
      <c r="CG101" s="45"/>
      <c r="CI101" s="35">
        <v>46679</v>
      </c>
      <c r="CJ101" s="58"/>
      <c r="CK101" s="18"/>
      <c r="CL101" s="18"/>
      <c r="CM101" s="18"/>
      <c r="CN101" s="18"/>
      <c r="CO101" s="18"/>
      <c r="CP101" s="45"/>
      <c r="CQ101" s="43"/>
      <c r="CR101" s="18"/>
      <c r="CS101" s="18"/>
      <c r="CT101" s="18"/>
      <c r="CU101" s="18"/>
      <c r="CV101" s="44"/>
      <c r="CW101" s="96">
        <v>47040</v>
      </c>
      <c r="CX101" s="58"/>
      <c r="CY101" s="18"/>
      <c r="CZ101" s="18"/>
      <c r="DA101" s="18"/>
      <c r="DB101" s="18"/>
      <c r="DC101" s="18"/>
      <c r="DD101" s="45"/>
      <c r="DE101" s="43"/>
      <c r="DF101" s="18"/>
      <c r="DG101" s="18"/>
      <c r="DH101" s="18"/>
      <c r="DI101" s="18"/>
      <c r="DJ101" s="45"/>
      <c r="DL101" s="96">
        <v>47411</v>
      </c>
      <c r="DM101" s="58"/>
      <c r="DN101" s="18"/>
      <c r="DO101" s="18"/>
      <c r="DP101" s="18"/>
      <c r="DQ101" s="18"/>
      <c r="DR101" s="18"/>
      <c r="DS101" s="45"/>
      <c r="DT101" s="43"/>
      <c r="DU101" s="18"/>
      <c r="DV101" s="18"/>
      <c r="DW101" s="18"/>
      <c r="DX101" s="18"/>
      <c r="DY101" s="44"/>
      <c r="DZ101" s="38">
        <v>47771</v>
      </c>
      <c r="EA101" s="43"/>
      <c r="EB101" s="18"/>
      <c r="EC101" s="18"/>
      <c r="ED101" s="18"/>
      <c r="EE101" s="18"/>
      <c r="EF101" s="18"/>
      <c r="EG101" s="44"/>
      <c r="EH101" s="43"/>
      <c r="EI101" s="18"/>
      <c r="EJ101" s="18"/>
      <c r="EK101" s="18"/>
      <c r="EL101" s="18"/>
      <c r="EM101" s="45"/>
      <c r="EO101" s="35">
        <v>48142</v>
      </c>
      <c r="EP101" s="58"/>
      <c r="EQ101" s="18"/>
      <c r="ER101" s="18"/>
      <c r="ES101" s="18"/>
      <c r="ET101" s="18"/>
      <c r="EU101" s="18"/>
      <c r="EV101" s="45"/>
      <c r="EW101" s="43"/>
      <c r="EX101" s="18"/>
      <c r="EY101" s="18"/>
      <c r="EZ101" s="18"/>
      <c r="FA101" s="18"/>
      <c r="FB101" s="44"/>
      <c r="FC101" s="35">
        <v>48506</v>
      </c>
      <c r="FD101" s="58"/>
      <c r="FE101" s="18"/>
      <c r="FF101" s="18"/>
      <c r="FG101" s="18"/>
      <c r="FH101" s="18"/>
      <c r="FI101" s="18"/>
      <c r="FJ101" s="45"/>
      <c r="FK101" s="43"/>
      <c r="FL101" s="18"/>
      <c r="FM101" s="18"/>
      <c r="FN101" s="18"/>
      <c r="FO101" s="18"/>
      <c r="FP101" s="45"/>
    </row>
    <row r="102" spans="1:172" x14ac:dyDescent="0.25">
      <c r="P102" s="100"/>
      <c r="Q102" s="43"/>
      <c r="R102" s="18"/>
      <c r="S102" s="18"/>
      <c r="T102" s="18"/>
      <c r="U102" s="18"/>
      <c r="V102" s="18"/>
      <c r="W102" s="45"/>
      <c r="X102" s="43"/>
      <c r="Y102" s="18"/>
      <c r="Z102" s="18"/>
      <c r="AA102" s="18"/>
      <c r="AB102" s="18"/>
      <c r="AC102" s="45"/>
      <c r="AD102" s="35">
        <v>45223</v>
      </c>
      <c r="AE102" s="43"/>
      <c r="AF102" s="18"/>
      <c r="AG102" s="18"/>
      <c r="AH102" s="18"/>
      <c r="AI102" s="18"/>
      <c r="AJ102" s="18"/>
      <c r="AK102" s="45"/>
      <c r="AL102" s="58"/>
      <c r="AM102" s="18"/>
      <c r="AN102" s="18"/>
      <c r="AO102" s="18"/>
      <c r="AP102" s="18"/>
      <c r="AQ102" s="44"/>
      <c r="AR102" s="35">
        <v>45587</v>
      </c>
      <c r="AS102" s="58"/>
      <c r="AT102" s="18"/>
      <c r="AU102" s="18"/>
      <c r="AV102" s="18"/>
      <c r="AW102" s="18"/>
      <c r="AX102" s="18"/>
      <c r="AY102" s="44"/>
      <c r="AZ102" s="43"/>
      <c r="BA102" s="18"/>
      <c r="BB102" s="18"/>
      <c r="BC102" s="18"/>
      <c r="BD102" s="18"/>
      <c r="BE102" s="44"/>
      <c r="BF102" s="35">
        <v>45958</v>
      </c>
      <c r="BG102" s="58"/>
      <c r="BH102" s="18"/>
      <c r="BI102" s="18"/>
      <c r="BJ102" s="18"/>
      <c r="BK102" s="18"/>
      <c r="BL102" s="18"/>
      <c r="BM102" s="45"/>
      <c r="BN102" s="43"/>
      <c r="BO102" s="18"/>
      <c r="BP102" s="18"/>
      <c r="BQ102" s="18"/>
      <c r="BR102" s="18"/>
      <c r="BS102" s="44"/>
      <c r="BT102" s="35">
        <v>46322</v>
      </c>
      <c r="BU102" s="58"/>
      <c r="BV102" s="18"/>
      <c r="BW102" s="18"/>
      <c r="BX102" s="18"/>
      <c r="BY102" s="18"/>
      <c r="BZ102" s="18"/>
      <c r="CA102" s="44"/>
      <c r="CB102" s="43"/>
      <c r="CC102" s="18"/>
      <c r="CD102" s="18"/>
      <c r="CE102" s="18"/>
      <c r="CF102" s="18"/>
      <c r="CG102" s="45"/>
      <c r="CI102" s="35">
        <v>46686</v>
      </c>
      <c r="CJ102" s="58"/>
      <c r="CK102" s="18"/>
      <c r="CL102" s="18"/>
      <c r="CM102" s="18"/>
      <c r="CN102" s="18"/>
      <c r="CO102" s="18"/>
      <c r="CP102" s="45"/>
      <c r="CQ102" s="43"/>
      <c r="CR102" s="18"/>
      <c r="CS102" s="18"/>
      <c r="CT102" s="18"/>
      <c r="CU102" s="18"/>
      <c r="CV102" s="44"/>
      <c r="CW102" s="90">
        <v>47047</v>
      </c>
      <c r="CX102" s="58"/>
      <c r="CY102" s="18"/>
      <c r="CZ102" s="18"/>
      <c r="DA102" s="18"/>
      <c r="DB102" s="18"/>
      <c r="DC102" s="18"/>
      <c r="DD102" s="45"/>
      <c r="DE102" s="43"/>
      <c r="DF102" s="18"/>
      <c r="DG102" s="18"/>
      <c r="DH102" s="18"/>
      <c r="DI102" s="18"/>
      <c r="DJ102" s="45"/>
      <c r="DL102" s="94">
        <v>47418</v>
      </c>
      <c r="DM102" s="58"/>
      <c r="DN102" s="18"/>
      <c r="DO102" s="18"/>
      <c r="DP102" s="18"/>
      <c r="DQ102" s="18"/>
      <c r="DR102" s="18"/>
      <c r="DS102" s="45"/>
      <c r="DT102" s="43"/>
      <c r="DU102" s="18"/>
      <c r="DV102" s="18"/>
      <c r="DW102" s="18"/>
      <c r="DX102" s="18"/>
      <c r="DY102" s="44"/>
      <c r="DZ102" s="38">
        <v>47778</v>
      </c>
      <c r="EA102" s="43"/>
      <c r="EB102" s="18"/>
      <c r="EC102" s="18"/>
      <c r="ED102" s="18"/>
      <c r="EE102" s="18"/>
      <c r="EF102" s="18"/>
      <c r="EG102" s="44"/>
      <c r="EH102" s="43"/>
      <c r="EI102" s="18"/>
      <c r="EJ102" s="18"/>
      <c r="EK102" s="18"/>
      <c r="EL102" s="18"/>
      <c r="EM102" s="45"/>
      <c r="EO102" s="35">
        <v>48149</v>
      </c>
      <c r="EP102" s="58"/>
      <c r="EQ102" s="18"/>
      <c r="ER102" s="18"/>
      <c r="ES102" s="18"/>
      <c r="ET102" s="18"/>
      <c r="EU102" s="18"/>
      <c r="EV102" s="45"/>
      <c r="EW102" s="43"/>
      <c r="EX102" s="18"/>
      <c r="EY102" s="18"/>
      <c r="EZ102" s="18"/>
      <c r="FA102" s="18"/>
      <c r="FB102" s="44"/>
      <c r="FC102" s="35">
        <v>48513</v>
      </c>
      <c r="FD102" s="58"/>
      <c r="FE102" s="18"/>
      <c r="FF102" s="18"/>
      <c r="FG102" s="18"/>
      <c r="FH102" s="18"/>
      <c r="FI102" s="18"/>
      <c r="FJ102" s="45"/>
      <c r="FK102" s="43"/>
      <c r="FL102" s="18"/>
      <c r="FM102" s="18"/>
      <c r="FN102" s="18"/>
      <c r="FO102" s="18"/>
      <c r="FP102" s="45"/>
    </row>
    <row r="103" spans="1:172" x14ac:dyDescent="0.25">
      <c r="P103" s="100"/>
      <c r="Q103" s="43"/>
      <c r="R103" s="18"/>
      <c r="S103" s="18"/>
      <c r="T103" s="18"/>
      <c r="U103" s="18"/>
      <c r="V103" s="18"/>
      <c r="W103" s="45"/>
      <c r="X103" s="43"/>
      <c r="Y103" s="18"/>
      <c r="Z103" s="18"/>
      <c r="AA103" s="18"/>
      <c r="AB103" s="18"/>
      <c r="AC103" s="45"/>
      <c r="AD103" s="35">
        <v>45230</v>
      </c>
      <c r="AE103" s="43"/>
      <c r="AF103" s="18"/>
      <c r="AG103" s="18"/>
      <c r="AH103" s="18"/>
      <c r="AI103" s="18"/>
      <c r="AJ103" s="18"/>
      <c r="AK103" s="45"/>
      <c r="AL103" s="58"/>
      <c r="AM103" s="18"/>
      <c r="AN103" s="18"/>
      <c r="AO103" s="18"/>
      <c r="AP103" s="18"/>
      <c r="AQ103" s="44"/>
      <c r="AR103" s="35">
        <v>45594</v>
      </c>
      <c r="AS103" s="58"/>
      <c r="AT103" s="18"/>
      <c r="AU103" s="18"/>
      <c r="AV103" s="18"/>
      <c r="AW103" s="18"/>
      <c r="AX103" s="18"/>
      <c r="AY103" s="44"/>
      <c r="AZ103" s="43"/>
      <c r="BA103" s="18"/>
      <c r="BB103" s="18"/>
      <c r="BC103" s="18"/>
      <c r="BD103" s="18"/>
      <c r="BE103" s="44"/>
      <c r="BF103" s="35">
        <v>45965</v>
      </c>
      <c r="BG103" s="58"/>
      <c r="BH103" s="18"/>
      <c r="BI103" s="18"/>
      <c r="BJ103" s="18"/>
      <c r="BK103" s="18"/>
      <c r="BL103" s="18"/>
      <c r="BM103" s="45"/>
      <c r="BN103" s="43"/>
      <c r="BO103" s="18"/>
      <c r="BP103" s="18"/>
      <c r="BQ103" s="18"/>
      <c r="BR103" s="18"/>
      <c r="BS103" s="44"/>
      <c r="BT103" s="35">
        <v>46329</v>
      </c>
      <c r="BU103" s="58"/>
      <c r="BV103" s="18"/>
      <c r="BW103" s="18"/>
      <c r="BX103" s="18"/>
      <c r="BY103" s="18"/>
      <c r="BZ103" s="18"/>
      <c r="CA103" s="44"/>
      <c r="CB103" s="43"/>
      <c r="CC103" s="18"/>
      <c r="CD103" s="18"/>
      <c r="CE103" s="18"/>
      <c r="CF103" s="18"/>
      <c r="CG103" s="45"/>
      <c r="CI103" s="35">
        <v>46693</v>
      </c>
      <c r="CJ103" s="58"/>
      <c r="CK103" s="18"/>
      <c r="CL103" s="18"/>
      <c r="CM103" s="18"/>
      <c r="CN103" s="18"/>
      <c r="CO103" s="18"/>
      <c r="CP103" s="45"/>
      <c r="CQ103" s="43"/>
      <c r="CR103" s="18"/>
      <c r="CS103" s="18"/>
      <c r="CT103" s="18"/>
      <c r="CU103" s="18"/>
      <c r="CV103" s="44"/>
      <c r="CW103" s="90">
        <v>47054</v>
      </c>
      <c r="CX103" s="58"/>
      <c r="CY103" s="18"/>
      <c r="CZ103" s="18"/>
      <c r="DA103" s="18"/>
      <c r="DB103" s="18"/>
      <c r="DC103" s="18"/>
      <c r="DD103" s="45"/>
      <c r="DE103" s="43"/>
      <c r="DF103" s="18"/>
      <c r="DG103" s="18"/>
      <c r="DH103" s="18"/>
      <c r="DI103" s="18"/>
      <c r="DJ103" s="45"/>
      <c r="DL103" s="90">
        <v>47425</v>
      </c>
      <c r="DM103" s="58"/>
      <c r="DN103" s="18"/>
      <c r="DO103" s="18"/>
      <c r="DP103" s="18"/>
      <c r="DQ103" s="18"/>
      <c r="DR103" s="18"/>
      <c r="DS103" s="45"/>
      <c r="DT103" s="43"/>
      <c r="DU103" s="18"/>
      <c r="DV103" s="18"/>
      <c r="DW103" s="18"/>
      <c r="DX103" s="18"/>
      <c r="DY103" s="44"/>
      <c r="DZ103" s="38">
        <v>47785</v>
      </c>
      <c r="EA103" s="43"/>
      <c r="EB103" s="18"/>
      <c r="EC103" s="18"/>
      <c r="ED103" s="18"/>
      <c r="EE103" s="18"/>
      <c r="EF103" s="18"/>
      <c r="EG103" s="44"/>
      <c r="EH103" s="43"/>
      <c r="EI103" s="18"/>
      <c r="EJ103" s="18"/>
      <c r="EK103" s="18"/>
      <c r="EL103" s="18"/>
      <c r="EM103" s="45"/>
      <c r="EO103" s="35">
        <v>48156</v>
      </c>
      <c r="EP103" s="58"/>
      <c r="EQ103" s="18"/>
      <c r="ER103" s="18"/>
      <c r="ES103" s="18"/>
      <c r="ET103" s="18"/>
      <c r="EU103" s="18"/>
      <c r="EV103" s="45"/>
      <c r="EW103" s="43"/>
      <c r="EX103" s="18"/>
      <c r="EY103" s="18"/>
      <c r="EZ103" s="18"/>
      <c r="FA103" s="18"/>
      <c r="FB103" s="44"/>
      <c r="FC103" s="35">
        <v>48520</v>
      </c>
      <c r="FD103" s="58"/>
      <c r="FE103" s="18"/>
      <c r="FF103" s="18"/>
      <c r="FG103" s="18"/>
      <c r="FH103" s="18"/>
      <c r="FI103" s="18"/>
      <c r="FJ103" s="45"/>
      <c r="FK103" s="43"/>
      <c r="FL103" s="18"/>
      <c r="FM103" s="18"/>
      <c r="FN103" s="18"/>
      <c r="FO103" s="18"/>
      <c r="FP103" s="45"/>
    </row>
    <row r="104" spans="1:172" x14ac:dyDescent="0.25">
      <c r="P104" s="100"/>
      <c r="Q104" s="43"/>
      <c r="R104" s="18"/>
      <c r="S104" s="18"/>
      <c r="T104" s="18"/>
      <c r="U104" s="18"/>
      <c r="V104" s="18"/>
      <c r="W104" s="45"/>
      <c r="X104" s="43"/>
      <c r="Y104" s="18"/>
      <c r="Z104" s="18"/>
      <c r="AA104" s="18"/>
      <c r="AB104" s="18"/>
      <c r="AC104" s="45"/>
      <c r="AD104" s="35">
        <v>45237</v>
      </c>
      <c r="AE104" s="43"/>
      <c r="AF104" s="18"/>
      <c r="AG104" s="18"/>
      <c r="AH104" s="18"/>
      <c r="AI104" s="18"/>
      <c r="AJ104" s="18"/>
      <c r="AK104" s="45"/>
      <c r="AL104" s="58"/>
      <c r="AM104" s="18"/>
      <c r="AN104" s="18"/>
      <c r="AO104" s="18"/>
      <c r="AP104" s="18"/>
      <c r="AQ104" s="44"/>
      <c r="AR104" s="35">
        <v>45601</v>
      </c>
      <c r="AS104" s="58"/>
      <c r="AT104" s="18"/>
      <c r="AU104" s="18"/>
      <c r="AV104" s="18"/>
      <c r="AW104" s="18"/>
      <c r="AX104" s="18"/>
      <c r="AY104" s="44"/>
      <c r="AZ104" s="43"/>
      <c r="BA104" s="18"/>
      <c r="BB104" s="18"/>
      <c r="BC104" s="18"/>
      <c r="BD104" s="18"/>
      <c r="BE104" s="44"/>
      <c r="BF104" s="35">
        <v>45972</v>
      </c>
      <c r="BG104" s="58"/>
      <c r="BH104" s="18"/>
      <c r="BI104" s="18"/>
      <c r="BJ104" s="18"/>
      <c r="BK104" s="18"/>
      <c r="BL104" s="18"/>
      <c r="BM104" s="45"/>
      <c r="BN104" s="43"/>
      <c r="BO104" s="18"/>
      <c r="BP104" s="18"/>
      <c r="BQ104" s="18"/>
      <c r="BR104" s="18"/>
      <c r="BS104" s="44"/>
      <c r="BT104" s="35">
        <v>46336</v>
      </c>
      <c r="BU104" s="58"/>
      <c r="BV104" s="18"/>
      <c r="BW104" s="18"/>
      <c r="BX104" s="18"/>
      <c r="BY104" s="18"/>
      <c r="BZ104" s="18"/>
      <c r="CA104" s="44"/>
      <c r="CB104" s="43"/>
      <c r="CC104" s="18"/>
      <c r="CD104" s="18"/>
      <c r="CE104" s="18"/>
      <c r="CF104" s="18"/>
      <c r="CG104" s="45"/>
      <c r="CI104" s="35">
        <v>46700</v>
      </c>
      <c r="CJ104" s="58"/>
      <c r="CK104" s="18"/>
      <c r="CL104" s="18"/>
      <c r="CM104" s="18"/>
      <c r="CN104" s="18"/>
      <c r="CO104" s="18"/>
      <c r="CP104" s="45"/>
      <c r="CQ104" s="43"/>
      <c r="CR104" s="18"/>
      <c r="CS104" s="18"/>
      <c r="CT104" s="18"/>
      <c r="CU104" s="18"/>
      <c r="CV104" s="44"/>
      <c r="CW104" s="96">
        <v>47061</v>
      </c>
      <c r="CX104" s="58"/>
      <c r="CY104" s="18"/>
      <c r="CZ104" s="18"/>
      <c r="DA104" s="18"/>
      <c r="DB104" s="18"/>
      <c r="DC104" s="18"/>
      <c r="DD104" s="45"/>
      <c r="DE104" s="43"/>
      <c r="DF104" s="18"/>
      <c r="DG104" s="18"/>
      <c r="DH104" s="18"/>
      <c r="DI104" s="18"/>
      <c r="DJ104" s="45"/>
      <c r="DL104" s="90">
        <v>47432</v>
      </c>
      <c r="DM104" s="58"/>
      <c r="DN104" s="18"/>
      <c r="DO104" s="18"/>
      <c r="DP104" s="18"/>
      <c r="DQ104" s="18"/>
      <c r="DR104" s="18"/>
      <c r="DS104" s="45"/>
      <c r="DT104" s="43"/>
      <c r="DU104" s="18"/>
      <c r="DV104" s="18"/>
      <c r="DW104" s="18"/>
      <c r="DX104" s="18"/>
      <c r="DY104" s="44"/>
      <c r="DZ104" s="38">
        <v>47792</v>
      </c>
      <c r="EA104" s="43"/>
      <c r="EB104" s="18"/>
      <c r="EC104" s="18"/>
      <c r="ED104" s="18"/>
      <c r="EE104" s="18"/>
      <c r="EF104" s="18"/>
      <c r="EG104" s="44"/>
      <c r="EH104" s="43"/>
      <c r="EI104" s="18"/>
      <c r="EJ104" s="18"/>
      <c r="EK104" s="18"/>
      <c r="EL104" s="18"/>
      <c r="EM104" s="45"/>
      <c r="EO104" s="35">
        <v>48163</v>
      </c>
      <c r="EP104" s="58"/>
      <c r="EQ104" s="18"/>
      <c r="ER104" s="18"/>
      <c r="ES104" s="18"/>
      <c r="ET104" s="18"/>
      <c r="EU104" s="18"/>
      <c r="EV104" s="45"/>
      <c r="EW104" s="43"/>
      <c r="EX104" s="18"/>
      <c r="EY104" s="18"/>
      <c r="EZ104" s="18"/>
      <c r="FA104" s="18"/>
      <c r="FB104" s="44"/>
      <c r="FC104" s="35">
        <v>48527</v>
      </c>
      <c r="FD104" s="58"/>
      <c r="FE104" s="18"/>
      <c r="FF104" s="18"/>
      <c r="FG104" s="18"/>
      <c r="FH104" s="18"/>
      <c r="FI104" s="18"/>
      <c r="FJ104" s="45"/>
      <c r="FK104" s="43"/>
      <c r="FL104" s="18"/>
      <c r="FM104" s="18"/>
      <c r="FN104" s="18"/>
      <c r="FO104" s="18"/>
      <c r="FP104" s="45"/>
    </row>
    <row r="105" spans="1:172" x14ac:dyDescent="0.25">
      <c r="P105" s="100"/>
      <c r="Q105" s="43"/>
      <c r="R105" s="18"/>
      <c r="S105" s="18"/>
      <c r="T105" s="18"/>
      <c r="U105" s="18"/>
      <c r="V105" s="18"/>
      <c r="W105" s="45"/>
      <c r="X105" s="43"/>
      <c r="Y105" s="18"/>
      <c r="Z105" s="18"/>
      <c r="AA105" s="18"/>
      <c r="AB105" s="18"/>
      <c r="AC105" s="45"/>
      <c r="AD105" s="35">
        <v>45244</v>
      </c>
      <c r="AE105" s="43"/>
      <c r="AF105" s="18"/>
      <c r="AG105" s="18"/>
      <c r="AH105" s="18"/>
      <c r="AI105" s="18"/>
      <c r="AJ105" s="18"/>
      <c r="AK105" s="45"/>
      <c r="AL105" s="58"/>
      <c r="AM105" s="18"/>
      <c r="AN105" s="18"/>
      <c r="AO105" s="18"/>
      <c r="AP105" s="18"/>
      <c r="AQ105" s="44"/>
      <c r="AR105" s="35">
        <v>45608</v>
      </c>
      <c r="AS105" s="58"/>
      <c r="AT105" s="18"/>
      <c r="AU105" s="18"/>
      <c r="AV105" s="18"/>
      <c r="AW105" s="18"/>
      <c r="AX105" s="18"/>
      <c r="AY105" s="44"/>
      <c r="AZ105" s="43"/>
      <c r="BA105" s="18"/>
      <c r="BB105" s="18"/>
      <c r="BC105" s="18"/>
      <c r="BD105" s="18"/>
      <c r="BE105" s="44"/>
      <c r="BF105" s="35">
        <v>45979</v>
      </c>
      <c r="BG105" s="58"/>
      <c r="BH105" s="18"/>
      <c r="BI105" s="18"/>
      <c r="BJ105" s="18"/>
      <c r="BK105" s="18"/>
      <c r="BL105" s="18"/>
      <c r="BM105" s="45"/>
      <c r="BN105" s="43"/>
      <c r="BO105" s="18"/>
      <c r="BP105" s="18"/>
      <c r="BQ105" s="18"/>
      <c r="BR105" s="18"/>
      <c r="BS105" s="44"/>
      <c r="BT105" s="35">
        <v>46343</v>
      </c>
      <c r="BU105" s="58"/>
      <c r="BV105" s="18"/>
      <c r="BW105" s="18"/>
      <c r="BX105" s="18"/>
      <c r="BY105" s="18"/>
      <c r="BZ105" s="18"/>
      <c r="CA105" s="44"/>
      <c r="CB105" s="43"/>
      <c r="CC105" s="18"/>
      <c r="CD105" s="18"/>
      <c r="CE105" s="18"/>
      <c r="CF105" s="18"/>
      <c r="CG105" s="45"/>
      <c r="CI105" s="35">
        <v>46707</v>
      </c>
      <c r="CJ105" s="58"/>
      <c r="CK105" s="18"/>
      <c r="CL105" s="18"/>
      <c r="CM105" s="18"/>
      <c r="CN105" s="18"/>
      <c r="CO105" s="18"/>
      <c r="CP105" s="45"/>
      <c r="CQ105" s="43"/>
      <c r="CR105" s="18"/>
      <c r="CS105" s="18"/>
      <c r="CT105" s="18"/>
      <c r="CU105" s="18"/>
      <c r="CV105" s="44"/>
      <c r="CW105" s="94">
        <v>47068</v>
      </c>
      <c r="CX105" s="58"/>
      <c r="CY105" s="18"/>
      <c r="CZ105" s="18"/>
      <c r="DA105" s="18"/>
      <c r="DB105" s="18"/>
      <c r="DC105" s="18"/>
      <c r="DD105" s="45"/>
      <c r="DE105" s="43"/>
      <c r="DF105" s="18"/>
      <c r="DG105" s="18"/>
      <c r="DH105" s="18"/>
      <c r="DI105" s="18"/>
      <c r="DJ105" s="45"/>
      <c r="DL105" s="96">
        <v>47439</v>
      </c>
      <c r="DM105" s="58"/>
      <c r="DN105" s="18"/>
      <c r="DO105" s="18"/>
      <c r="DP105" s="18"/>
      <c r="DQ105" s="18"/>
      <c r="DR105" s="18"/>
      <c r="DS105" s="45"/>
      <c r="DT105" s="43"/>
      <c r="DU105" s="18"/>
      <c r="DV105" s="18"/>
      <c r="DW105" s="18"/>
      <c r="DX105" s="18"/>
      <c r="DY105" s="44"/>
      <c r="DZ105" s="38">
        <v>47799</v>
      </c>
      <c r="EA105" s="43"/>
      <c r="EB105" s="18"/>
      <c r="EC105" s="18"/>
      <c r="ED105" s="18"/>
      <c r="EE105" s="18"/>
      <c r="EF105" s="18"/>
      <c r="EG105" s="44"/>
      <c r="EH105" s="43"/>
      <c r="EI105" s="18"/>
      <c r="EJ105" s="18"/>
      <c r="EK105" s="18"/>
      <c r="EL105" s="18"/>
      <c r="EM105" s="45"/>
      <c r="EO105" s="35">
        <v>48170</v>
      </c>
      <c r="EP105" s="58"/>
      <c r="EQ105" s="18"/>
      <c r="ER105" s="18"/>
      <c r="ES105" s="18"/>
      <c r="ET105" s="18"/>
      <c r="EU105" s="18"/>
      <c r="EV105" s="45"/>
      <c r="EW105" s="43"/>
      <c r="EX105" s="18"/>
      <c r="EY105" s="18"/>
      <c r="EZ105" s="18"/>
      <c r="FA105" s="18"/>
      <c r="FB105" s="44"/>
      <c r="FC105" s="35">
        <v>48534</v>
      </c>
      <c r="FD105" s="58"/>
      <c r="FE105" s="18"/>
      <c r="FF105" s="18"/>
      <c r="FG105" s="18"/>
      <c r="FH105" s="18"/>
      <c r="FI105" s="18"/>
      <c r="FJ105" s="45"/>
      <c r="FK105" s="43"/>
      <c r="FL105" s="18"/>
      <c r="FM105" s="18"/>
      <c r="FN105" s="18"/>
      <c r="FO105" s="18"/>
      <c r="FP105" s="45"/>
    </row>
    <row r="106" spans="1:172" x14ac:dyDescent="0.25">
      <c r="P106" s="100"/>
      <c r="Q106" s="43"/>
      <c r="R106" s="18"/>
      <c r="S106" s="18"/>
      <c r="T106" s="18"/>
      <c r="U106" s="18"/>
      <c r="V106" s="18"/>
      <c r="W106" s="45"/>
      <c r="X106" s="43"/>
      <c r="Y106" s="18"/>
      <c r="Z106" s="18"/>
      <c r="AA106" s="18"/>
      <c r="AB106" s="18"/>
      <c r="AC106" s="45"/>
      <c r="AD106" s="35">
        <v>45251</v>
      </c>
      <c r="AE106" s="43"/>
      <c r="AF106" s="18"/>
      <c r="AG106" s="18"/>
      <c r="AH106" s="18"/>
      <c r="AI106" s="18"/>
      <c r="AJ106" s="18"/>
      <c r="AK106" s="45"/>
      <c r="AL106" s="58"/>
      <c r="AM106" s="18"/>
      <c r="AN106" s="18"/>
      <c r="AO106" s="18"/>
      <c r="AP106" s="18"/>
      <c r="AQ106" s="44"/>
      <c r="AR106" s="35">
        <v>45615</v>
      </c>
      <c r="AS106" s="58"/>
      <c r="AT106" s="18"/>
      <c r="AU106" s="18"/>
      <c r="AV106" s="18"/>
      <c r="AW106" s="18"/>
      <c r="AX106" s="18"/>
      <c r="AY106" s="44"/>
      <c r="AZ106" s="43"/>
      <c r="BA106" s="18"/>
      <c r="BB106" s="18"/>
      <c r="BC106" s="18"/>
      <c r="BD106" s="18"/>
      <c r="BE106" s="44"/>
      <c r="BF106" s="35">
        <v>45986</v>
      </c>
      <c r="BG106" s="58"/>
      <c r="BH106" s="18"/>
      <c r="BI106" s="18"/>
      <c r="BJ106" s="18"/>
      <c r="BK106" s="18"/>
      <c r="BL106" s="18"/>
      <c r="BM106" s="45"/>
      <c r="BN106" s="43"/>
      <c r="BO106" s="18"/>
      <c r="BP106" s="18"/>
      <c r="BQ106" s="18"/>
      <c r="BR106" s="18"/>
      <c r="BS106" s="44"/>
      <c r="BT106" s="35">
        <v>46350</v>
      </c>
      <c r="BU106" s="58"/>
      <c r="BV106" s="18"/>
      <c r="BW106" s="18"/>
      <c r="BX106" s="18"/>
      <c r="BY106" s="18"/>
      <c r="BZ106" s="18"/>
      <c r="CA106" s="44"/>
      <c r="CB106" s="43"/>
      <c r="CC106" s="18"/>
      <c r="CD106" s="18"/>
      <c r="CE106" s="18"/>
      <c r="CF106" s="18"/>
      <c r="CG106" s="45"/>
      <c r="CI106" s="35">
        <v>46714</v>
      </c>
      <c r="CJ106" s="58"/>
      <c r="CK106" s="18"/>
      <c r="CL106" s="18"/>
      <c r="CM106" s="18"/>
      <c r="CN106" s="18"/>
      <c r="CO106" s="18"/>
      <c r="CP106" s="45"/>
      <c r="CQ106" s="43"/>
      <c r="CR106" s="18"/>
      <c r="CS106" s="18"/>
      <c r="CT106" s="18"/>
      <c r="CU106" s="18"/>
      <c r="CV106" s="44"/>
      <c r="CW106" s="90">
        <v>47075</v>
      </c>
      <c r="CX106" s="58"/>
      <c r="CY106" s="18"/>
      <c r="CZ106" s="18"/>
      <c r="DA106" s="18"/>
      <c r="DB106" s="18"/>
      <c r="DC106" s="18"/>
      <c r="DD106" s="45"/>
      <c r="DE106" s="43"/>
      <c r="DF106" s="18"/>
      <c r="DG106" s="18"/>
      <c r="DH106" s="18"/>
      <c r="DI106" s="18"/>
      <c r="DJ106" s="45"/>
      <c r="DL106" s="94">
        <v>47446</v>
      </c>
      <c r="DM106" s="58"/>
      <c r="DN106" s="18"/>
      <c r="DO106" s="18"/>
      <c r="DP106" s="18"/>
      <c r="DQ106" s="18"/>
      <c r="DR106" s="18"/>
      <c r="DS106" s="45"/>
      <c r="DT106" s="43"/>
      <c r="DU106" s="18"/>
      <c r="DV106" s="18"/>
      <c r="DW106" s="18"/>
      <c r="DX106" s="18"/>
      <c r="DY106" s="44"/>
      <c r="DZ106" s="38">
        <v>47806</v>
      </c>
      <c r="EA106" s="43"/>
      <c r="EB106" s="18"/>
      <c r="EC106" s="18"/>
      <c r="ED106" s="18"/>
      <c r="EE106" s="18"/>
      <c r="EF106" s="18"/>
      <c r="EG106" s="44"/>
      <c r="EH106" s="43"/>
      <c r="EI106" s="18"/>
      <c r="EJ106" s="18"/>
      <c r="EK106" s="18"/>
      <c r="EL106" s="18"/>
      <c r="EM106" s="45"/>
      <c r="EO106" s="35">
        <v>48177</v>
      </c>
      <c r="EP106" s="58"/>
      <c r="EQ106" s="18"/>
      <c r="ER106" s="18"/>
      <c r="ES106" s="18"/>
      <c r="ET106" s="18"/>
      <c r="EU106" s="18"/>
      <c r="EV106" s="45"/>
      <c r="EW106" s="43"/>
      <c r="EX106" s="18"/>
      <c r="EY106" s="18"/>
      <c r="EZ106" s="18"/>
      <c r="FA106" s="18"/>
      <c r="FB106" s="44"/>
      <c r="FC106" s="35">
        <v>48541</v>
      </c>
      <c r="FD106" s="58"/>
      <c r="FE106" s="18"/>
      <c r="FF106" s="18"/>
      <c r="FG106" s="18"/>
      <c r="FH106" s="18"/>
      <c r="FI106" s="18"/>
      <c r="FJ106" s="45"/>
      <c r="FK106" s="43"/>
      <c r="FL106" s="18"/>
      <c r="FM106" s="18"/>
      <c r="FN106" s="18"/>
      <c r="FO106" s="18"/>
      <c r="FP106" s="45"/>
    </row>
    <row r="107" spans="1:172" x14ac:dyDescent="0.25">
      <c r="P107" s="100"/>
      <c r="Q107" s="43"/>
      <c r="R107" s="18"/>
      <c r="S107" s="18"/>
      <c r="T107" s="18"/>
      <c r="U107" s="18"/>
      <c r="V107" s="18"/>
      <c r="W107" s="45"/>
      <c r="X107" s="43"/>
      <c r="Y107" s="18"/>
      <c r="Z107" s="18"/>
      <c r="AA107" s="18"/>
      <c r="AB107" s="18"/>
      <c r="AC107" s="45"/>
      <c r="AD107" s="35">
        <v>45258</v>
      </c>
      <c r="AE107" s="43"/>
      <c r="AF107" s="18"/>
      <c r="AG107" s="18"/>
      <c r="AH107" s="18"/>
      <c r="AI107" s="18"/>
      <c r="AJ107" s="18"/>
      <c r="AK107" s="45"/>
      <c r="AL107" s="58"/>
      <c r="AM107" s="18"/>
      <c r="AN107" s="18"/>
      <c r="AO107" s="18"/>
      <c r="AP107" s="18"/>
      <c r="AQ107" s="44"/>
      <c r="AR107" s="35">
        <v>45622</v>
      </c>
      <c r="AS107" s="58"/>
      <c r="AT107" s="18"/>
      <c r="AU107" s="18"/>
      <c r="AV107" s="18"/>
      <c r="AW107" s="18"/>
      <c r="AX107" s="18"/>
      <c r="AY107" s="44"/>
      <c r="AZ107" s="43"/>
      <c r="BA107" s="18"/>
      <c r="BB107" s="18"/>
      <c r="BC107" s="18"/>
      <c r="BD107" s="18"/>
      <c r="BE107" s="44"/>
      <c r="BF107" s="35">
        <v>45993</v>
      </c>
      <c r="BG107" s="58"/>
      <c r="BH107" s="18"/>
      <c r="BI107" s="18"/>
      <c r="BJ107" s="18"/>
      <c r="BK107" s="18"/>
      <c r="BL107" s="18"/>
      <c r="BM107" s="45"/>
      <c r="BN107" s="43"/>
      <c r="BO107" s="18"/>
      <c r="BP107" s="18"/>
      <c r="BQ107" s="18"/>
      <c r="BR107" s="18"/>
      <c r="BS107" s="44"/>
      <c r="BT107" s="35">
        <v>46357</v>
      </c>
      <c r="BU107" s="58"/>
      <c r="BV107" s="18"/>
      <c r="BW107" s="18"/>
      <c r="BX107" s="18"/>
      <c r="BY107" s="18"/>
      <c r="BZ107" s="18"/>
      <c r="CA107" s="44"/>
      <c r="CB107" s="43"/>
      <c r="CC107" s="18"/>
      <c r="CD107" s="18"/>
      <c r="CE107" s="18"/>
      <c r="CF107" s="18"/>
      <c r="CG107" s="45"/>
      <c r="CI107" s="35">
        <v>46721</v>
      </c>
      <c r="CJ107" s="58"/>
      <c r="CK107" s="18"/>
      <c r="CL107" s="18"/>
      <c r="CM107" s="18"/>
      <c r="CN107" s="18"/>
      <c r="CO107" s="18"/>
      <c r="CP107" s="45"/>
      <c r="CQ107" s="43"/>
      <c r="CR107" s="18"/>
      <c r="CS107" s="18"/>
      <c r="CT107" s="18"/>
      <c r="CU107" s="18"/>
      <c r="CV107" s="44"/>
      <c r="CW107" s="90">
        <v>47082</v>
      </c>
      <c r="CX107" s="58"/>
      <c r="CY107" s="18"/>
      <c r="CZ107" s="18"/>
      <c r="DA107" s="18"/>
      <c r="DB107" s="18"/>
      <c r="DC107" s="18"/>
      <c r="DD107" s="45"/>
      <c r="DE107" s="43"/>
      <c r="DF107" s="18"/>
      <c r="DG107" s="18"/>
      <c r="DH107" s="18"/>
      <c r="DI107" s="18"/>
      <c r="DJ107" s="45"/>
      <c r="DL107" s="90">
        <v>47453</v>
      </c>
      <c r="DM107" s="58"/>
      <c r="DN107" s="18"/>
      <c r="DO107" s="18"/>
      <c r="DP107" s="18"/>
      <c r="DQ107" s="18"/>
      <c r="DR107" s="18"/>
      <c r="DS107" s="45"/>
      <c r="DT107" s="43"/>
      <c r="DU107" s="18"/>
      <c r="DV107" s="18"/>
      <c r="DW107" s="18"/>
      <c r="DX107" s="18"/>
      <c r="DY107" s="44"/>
      <c r="DZ107" s="38">
        <v>47813</v>
      </c>
      <c r="EA107" s="43"/>
      <c r="EB107" s="18"/>
      <c r="EC107" s="18"/>
      <c r="ED107" s="18"/>
      <c r="EE107" s="18"/>
      <c r="EF107" s="18"/>
      <c r="EG107" s="44"/>
      <c r="EH107" s="43"/>
      <c r="EI107" s="18"/>
      <c r="EJ107" s="18"/>
      <c r="EK107" s="18"/>
      <c r="EL107" s="18"/>
      <c r="EM107" s="45"/>
      <c r="EO107" s="35">
        <v>48184</v>
      </c>
      <c r="EP107" s="58"/>
      <c r="EQ107" s="18"/>
      <c r="ER107" s="18"/>
      <c r="ES107" s="18"/>
      <c r="ET107" s="18"/>
      <c r="EU107" s="18"/>
      <c r="EV107" s="45"/>
      <c r="EW107" s="43"/>
      <c r="EX107" s="18"/>
      <c r="EY107" s="18"/>
      <c r="EZ107" s="18"/>
      <c r="FA107" s="18"/>
      <c r="FB107" s="44"/>
      <c r="FC107" s="35">
        <v>48548</v>
      </c>
      <c r="FD107" s="58"/>
      <c r="FE107" s="18"/>
      <c r="FF107" s="18"/>
      <c r="FG107" s="18"/>
      <c r="FH107" s="18"/>
      <c r="FI107" s="18"/>
      <c r="FJ107" s="45"/>
      <c r="FK107" s="43"/>
      <c r="FL107" s="18"/>
      <c r="FM107" s="18"/>
      <c r="FN107" s="18"/>
      <c r="FO107" s="18"/>
      <c r="FP107" s="45"/>
    </row>
    <row r="108" spans="1:172" x14ac:dyDescent="0.25">
      <c r="P108" s="100"/>
      <c r="Q108" s="43"/>
      <c r="R108" s="18"/>
      <c r="S108" s="18"/>
      <c r="T108" s="18"/>
      <c r="U108" s="18"/>
      <c r="V108" s="18"/>
      <c r="W108" s="45"/>
      <c r="X108" s="43"/>
      <c r="Y108" s="18"/>
      <c r="Z108" s="18"/>
      <c r="AA108" s="18"/>
      <c r="AB108" s="18"/>
      <c r="AC108" s="45"/>
      <c r="AD108" s="35">
        <v>45265</v>
      </c>
      <c r="AE108" s="43"/>
      <c r="AF108" s="18"/>
      <c r="AG108" s="18"/>
      <c r="AH108" s="18"/>
      <c r="AI108" s="18"/>
      <c r="AJ108" s="18"/>
      <c r="AK108" s="45"/>
      <c r="AL108" s="58"/>
      <c r="AM108" s="18"/>
      <c r="AN108" s="18"/>
      <c r="AO108" s="18"/>
      <c r="AP108" s="18"/>
      <c r="AQ108" s="44"/>
      <c r="AR108" s="35">
        <v>45629</v>
      </c>
      <c r="AS108" s="58"/>
      <c r="AT108" s="18"/>
      <c r="AU108" s="18"/>
      <c r="AV108" s="18"/>
      <c r="AW108" s="18"/>
      <c r="AX108" s="18"/>
      <c r="AY108" s="44"/>
      <c r="AZ108" s="43"/>
      <c r="BA108" s="18"/>
      <c r="BB108" s="18"/>
      <c r="BC108" s="18"/>
      <c r="BD108" s="18"/>
      <c r="BE108" s="44"/>
      <c r="BF108" s="35">
        <v>46000</v>
      </c>
      <c r="BG108" s="58"/>
      <c r="BH108" s="18"/>
      <c r="BI108" s="18"/>
      <c r="BJ108" s="18"/>
      <c r="BK108" s="18"/>
      <c r="BL108" s="18"/>
      <c r="BM108" s="45"/>
      <c r="BN108" s="43"/>
      <c r="BO108" s="18"/>
      <c r="BP108" s="18"/>
      <c r="BQ108" s="18"/>
      <c r="BR108" s="18"/>
      <c r="BS108" s="44"/>
      <c r="BT108" s="35">
        <v>46364</v>
      </c>
      <c r="BU108" s="58"/>
      <c r="BV108" s="18"/>
      <c r="BW108" s="18"/>
      <c r="BX108" s="18"/>
      <c r="BY108" s="18"/>
      <c r="BZ108" s="18"/>
      <c r="CA108" s="44"/>
      <c r="CB108" s="43"/>
      <c r="CC108" s="18"/>
      <c r="CD108" s="18"/>
      <c r="CE108" s="18"/>
      <c r="CF108" s="18"/>
      <c r="CG108" s="45"/>
      <c r="CI108" s="35">
        <v>46728</v>
      </c>
      <c r="CJ108" s="58"/>
      <c r="CK108" s="18"/>
      <c r="CL108" s="18"/>
      <c r="CM108" s="18"/>
      <c r="CN108" s="18"/>
      <c r="CO108" s="18"/>
      <c r="CP108" s="45"/>
      <c r="CQ108" s="43"/>
      <c r="CR108" s="18"/>
      <c r="CS108" s="18"/>
      <c r="CT108" s="18"/>
      <c r="CU108" s="18"/>
      <c r="CV108" s="44"/>
      <c r="CW108" s="96">
        <v>47089</v>
      </c>
      <c r="CX108" s="58"/>
      <c r="CY108" s="18"/>
      <c r="CZ108" s="18"/>
      <c r="DA108" s="18"/>
      <c r="DB108" s="18"/>
      <c r="DC108" s="18"/>
      <c r="DD108" s="45"/>
      <c r="DE108" s="43"/>
      <c r="DF108" s="18"/>
      <c r="DG108" s="18"/>
      <c r="DH108" s="18"/>
      <c r="DI108" s="18"/>
      <c r="DJ108" s="45"/>
      <c r="DL108" s="90">
        <v>47460</v>
      </c>
      <c r="DM108" s="58"/>
      <c r="DN108" s="18"/>
      <c r="DO108" s="18"/>
      <c r="DP108" s="18"/>
      <c r="DQ108" s="18"/>
      <c r="DR108" s="18"/>
      <c r="DS108" s="45"/>
      <c r="DT108" s="43"/>
      <c r="DU108" s="18"/>
      <c r="DV108" s="18"/>
      <c r="DW108" s="18"/>
      <c r="DX108" s="18"/>
      <c r="DY108" s="44"/>
      <c r="DZ108" s="38">
        <v>47820</v>
      </c>
      <c r="EA108" s="43"/>
      <c r="EB108" s="18"/>
      <c r="EC108" s="18"/>
      <c r="ED108" s="18"/>
      <c r="EE108" s="18"/>
      <c r="EF108" s="18"/>
      <c r="EG108" s="44"/>
      <c r="EH108" s="43"/>
      <c r="EI108" s="18"/>
      <c r="EJ108" s="18"/>
      <c r="EK108" s="18"/>
      <c r="EL108" s="18"/>
      <c r="EM108" s="45"/>
      <c r="EO108" s="35">
        <v>48191</v>
      </c>
      <c r="EP108" s="58"/>
      <c r="EQ108" s="18"/>
      <c r="ER108" s="18"/>
      <c r="ES108" s="18"/>
      <c r="ET108" s="18"/>
      <c r="EU108" s="18"/>
      <c r="EV108" s="45"/>
      <c r="EW108" s="43"/>
      <c r="EX108" s="18"/>
      <c r="EY108" s="18"/>
      <c r="EZ108" s="18"/>
      <c r="FA108" s="18"/>
      <c r="FB108" s="44"/>
      <c r="FC108" s="35">
        <v>48555</v>
      </c>
      <c r="FD108" s="58"/>
      <c r="FE108" s="18"/>
      <c r="FF108" s="18"/>
      <c r="FG108" s="18"/>
      <c r="FH108" s="18"/>
      <c r="FI108" s="18"/>
      <c r="FJ108" s="45"/>
      <c r="FK108" s="43"/>
      <c r="FL108" s="18"/>
      <c r="FM108" s="18"/>
      <c r="FN108" s="18"/>
      <c r="FO108" s="18"/>
      <c r="FP108" s="45"/>
    </row>
    <row r="109" spans="1:172" x14ac:dyDescent="0.25">
      <c r="P109" s="100"/>
      <c r="Q109" s="43"/>
      <c r="R109" s="18"/>
      <c r="S109" s="18"/>
      <c r="T109" s="18"/>
      <c r="U109" s="18"/>
      <c r="V109" s="18"/>
      <c r="W109" s="45"/>
      <c r="X109" s="43"/>
      <c r="Y109" s="18"/>
      <c r="Z109" s="18"/>
      <c r="AA109" s="18"/>
      <c r="AB109" s="18"/>
      <c r="AC109" s="45"/>
      <c r="AD109" s="35">
        <v>45272</v>
      </c>
      <c r="AE109" s="43"/>
      <c r="AF109" s="18"/>
      <c r="AG109" s="18"/>
      <c r="AH109" s="18"/>
      <c r="AI109" s="18"/>
      <c r="AJ109" s="18"/>
      <c r="AK109" s="45"/>
      <c r="AL109" s="58"/>
      <c r="AM109" s="18"/>
      <c r="AN109" s="18"/>
      <c r="AO109" s="18"/>
      <c r="AP109" s="18"/>
      <c r="AQ109" s="44"/>
      <c r="AR109" s="35">
        <v>45636</v>
      </c>
      <c r="AS109" s="58"/>
      <c r="AT109" s="18"/>
      <c r="AU109" s="18"/>
      <c r="AV109" s="18"/>
      <c r="AW109" s="18"/>
      <c r="AX109" s="18"/>
      <c r="AY109" s="44"/>
      <c r="AZ109" s="43"/>
      <c r="BA109" s="18"/>
      <c r="BB109" s="18"/>
      <c r="BC109" s="18"/>
      <c r="BD109" s="18"/>
      <c r="BE109" s="44"/>
      <c r="BF109" s="35">
        <v>46007</v>
      </c>
      <c r="BG109" s="58"/>
      <c r="BH109" s="18"/>
      <c r="BI109" s="18"/>
      <c r="BJ109" s="18"/>
      <c r="BK109" s="18"/>
      <c r="BL109" s="18"/>
      <c r="BM109" s="45"/>
      <c r="BN109" s="43"/>
      <c r="BO109" s="18"/>
      <c r="BP109" s="18"/>
      <c r="BQ109" s="18"/>
      <c r="BR109" s="18"/>
      <c r="BS109" s="44"/>
      <c r="BT109" s="35">
        <v>46371</v>
      </c>
      <c r="BU109" s="58"/>
      <c r="BV109" s="18"/>
      <c r="BW109" s="18"/>
      <c r="BX109" s="18"/>
      <c r="BY109" s="18"/>
      <c r="BZ109" s="18"/>
      <c r="CA109" s="44"/>
      <c r="CB109" s="43"/>
      <c r="CC109" s="18"/>
      <c r="CD109" s="18"/>
      <c r="CE109" s="18"/>
      <c r="CF109" s="18"/>
      <c r="CG109" s="45"/>
      <c r="CI109" s="35">
        <v>46735</v>
      </c>
      <c r="CJ109" s="58"/>
      <c r="CK109" s="18"/>
      <c r="CL109" s="18"/>
      <c r="CM109" s="18"/>
      <c r="CN109" s="18"/>
      <c r="CO109" s="18"/>
      <c r="CP109" s="45"/>
      <c r="CQ109" s="43"/>
      <c r="CR109" s="18"/>
      <c r="CS109" s="18"/>
      <c r="CT109" s="18"/>
      <c r="CU109" s="18"/>
      <c r="CV109" s="44"/>
      <c r="CW109" s="90">
        <v>47096</v>
      </c>
      <c r="CX109" s="58"/>
      <c r="CY109" s="18"/>
      <c r="CZ109" s="18"/>
      <c r="DA109" s="18"/>
      <c r="DB109" s="18"/>
      <c r="DC109" s="18"/>
      <c r="DD109" s="45"/>
      <c r="DE109" s="43"/>
      <c r="DF109" s="18"/>
      <c r="DG109" s="18"/>
      <c r="DH109" s="18"/>
      <c r="DI109" s="18"/>
      <c r="DJ109" s="45"/>
      <c r="DL109" s="96">
        <v>47467</v>
      </c>
      <c r="DM109" s="58"/>
      <c r="DN109" s="18"/>
      <c r="DO109" s="18"/>
      <c r="DP109" s="18"/>
      <c r="DQ109" s="18"/>
      <c r="DR109" s="18"/>
      <c r="DS109" s="45"/>
      <c r="DT109" s="43"/>
      <c r="DU109" s="18"/>
      <c r="DV109" s="18"/>
      <c r="DW109" s="18"/>
      <c r="DX109" s="18"/>
      <c r="DY109" s="44"/>
      <c r="DZ109" s="38">
        <v>47827</v>
      </c>
      <c r="EA109" s="43"/>
      <c r="EB109" s="18"/>
      <c r="EC109" s="18"/>
      <c r="ED109" s="18"/>
      <c r="EE109" s="18"/>
      <c r="EF109" s="18"/>
      <c r="EG109" s="44"/>
      <c r="EH109" s="43"/>
      <c r="EI109" s="18"/>
      <c r="EJ109" s="18"/>
      <c r="EK109" s="18"/>
      <c r="EL109" s="18"/>
      <c r="EM109" s="45"/>
      <c r="EO109" s="35">
        <v>48198</v>
      </c>
      <c r="EP109" s="58"/>
      <c r="EQ109" s="18"/>
      <c r="ER109" s="18"/>
      <c r="ES109" s="18"/>
      <c r="ET109" s="18"/>
      <c r="EU109" s="18"/>
      <c r="EV109" s="45"/>
      <c r="EW109" s="43"/>
      <c r="EX109" s="18"/>
      <c r="EY109" s="18"/>
      <c r="EZ109" s="18"/>
      <c r="FA109" s="18"/>
      <c r="FB109" s="44"/>
      <c r="FC109" s="35">
        <v>48562</v>
      </c>
      <c r="FD109" s="58"/>
      <c r="FE109" s="18"/>
      <c r="FF109" s="18"/>
      <c r="FG109" s="18"/>
      <c r="FH109" s="18"/>
      <c r="FI109" s="18"/>
      <c r="FJ109" s="45"/>
      <c r="FK109" s="43"/>
      <c r="FL109" s="18"/>
      <c r="FM109" s="18"/>
      <c r="FN109" s="18"/>
      <c r="FO109" s="18"/>
      <c r="FP109" s="45"/>
    </row>
    <row r="110" spans="1:172" x14ac:dyDescent="0.25">
      <c r="P110" s="100"/>
      <c r="Q110" s="43"/>
      <c r="R110" s="18"/>
      <c r="S110" s="18"/>
      <c r="T110" s="18"/>
      <c r="U110" s="18"/>
      <c r="V110" s="18"/>
      <c r="W110" s="45"/>
      <c r="X110" s="43"/>
      <c r="Y110" s="18"/>
      <c r="Z110" s="18"/>
      <c r="AA110" s="18"/>
      <c r="AB110" s="18"/>
      <c r="AC110" s="45"/>
      <c r="AD110" s="35">
        <v>45279</v>
      </c>
      <c r="AE110" s="43"/>
      <c r="AF110" s="18"/>
      <c r="AG110" s="18"/>
      <c r="AH110" s="18"/>
      <c r="AI110" s="18"/>
      <c r="AJ110" s="18"/>
      <c r="AK110" s="45"/>
      <c r="AL110" s="58"/>
      <c r="AM110" s="18"/>
      <c r="AN110" s="18"/>
      <c r="AO110" s="18"/>
      <c r="AP110" s="18"/>
      <c r="AQ110" s="44"/>
      <c r="AR110" s="35">
        <v>45643</v>
      </c>
      <c r="AS110" s="58"/>
      <c r="AT110" s="18"/>
      <c r="AU110" s="18"/>
      <c r="AV110" s="18"/>
      <c r="AW110" s="18"/>
      <c r="AX110" s="18"/>
      <c r="AY110" s="44"/>
      <c r="AZ110" s="43"/>
      <c r="BA110" s="18"/>
      <c r="BB110" s="18"/>
      <c r="BC110" s="18"/>
      <c r="BD110" s="18"/>
      <c r="BE110" s="44"/>
      <c r="BF110" s="35">
        <v>46014</v>
      </c>
      <c r="BG110" s="58"/>
      <c r="BH110" s="18"/>
      <c r="BI110" s="18"/>
      <c r="BJ110" s="18"/>
      <c r="BK110" s="18"/>
      <c r="BL110" s="18"/>
      <c r="BM110" s="45"/>
      <c r="BN110" s="43"/>
      <c r="BO110" s="18"/>
      <c r="BP110" s="18"/>
      <c r="BQ110" s="18"/>
      <c r="BR110" s="18"/>
      <c r="BS110" s="44"/>
      <c r="BT110" s="35">
        <v>46378</v>
      </c>
      <c r="BU110" s="58"/>
      <c r="BV110" s="18"/>
      <c r="BW110" s="18"/>
      <c r="BX110" s="18"/>
      <c r="BY110" s="18"/>
      <c r="BZ110" s="18"/>
      <c r="CA110" s="44"/>
      <c r="CB110" s="43"/>
      <c r="CC110" s="18"/>
      <c r="CD110" s="18"/>
      <c r="CE110" s="18"/>
      <c r="CF110" s="18"/>
      <c r="CG110" s="45"/>
      <c r="CI110" s="35">
        <v>46742</v>
      </c>
      <c r="CJ110" s="58"/>
      <c r="CK110" s="18"/>
      <c r="CL110" s="18"/>
      <c r="CM110" s="18"/>
      <c r="CN110" s="18"/>
      <c r="CO110" s="18"/>
      <c r="CP110" s="45"/>
      <c r="CQ110" s="43"/>
      <c r="CR110" s="18"/>
      <c r="CS110" s="18"/>
      <c r="CT110" s="18"/>
      <c r="CU110" s="18"/>
      <c r="CV110" s="44"/>
      <c r="CW110" s="90">
        <v>47103</v>
      </c>
      <c r="CX110" s="58"/>
      <c r="CY110" s="18"/>
      <c r="CZ110" s="18"/>
      <c r="DA110" s="18"/>
      <c r="DB110" s="18"/>
      <c r="DC110" s="18"/>
      <c r="DD110" s="45"/>
      <c r="DE110" s="43"/>
      <c r="DF110" s="18"/>
      <c r="DG110" s="18"/>
      <c r="DH110" s="18"/>
      <c r="DI110" s="18"/>
      <c r="DJ110" s="45"/>
      <c r="DL110" s="94">
        <v>47474</v>
      </c>
      <c r="DM110" s="58"/>
      <c r="DN110" s="18"/>
      <c r="DO110" s="18"/>
      <c r="DP110" s="18"/>
      <c r="DQ110" s="18"/>
      <c r="DR110" s="18"/>
      <c r="DS110" s="45"/>
      <c r="DT110" s="43"/>
      <c r="DU110" s="18"/>
      <c r="DV110" s="18"/>
      <c r="DW110" s="18"/>
      <c r="DX110" s="18"/>
      <c r="DY110" s="44"/>
      <c r="DZ110" s="38">
        <v>47834</v>
      </c>
      <c r="EA110" s="43"/>
      <c r="EB110" s="18"/>
      <c r="EC110" s="18"/>
      <c r="ED110" s="18"/>
      <c r="EE110" s="18"/>
      <c r="EF110" s="18"/>
      <c r="EG110" s="44"/>
      <c r="EH110" s="43"/>
      <c r="EI110" s="18"/>
      <c r="EJ110" s="18"/>
      <c r="EK110" s="18"/>
      <c r="EL110" s="18"/>
      <c r="EM110" s="45"/>
      <c r="EO110" s="35">
        <v>48205</v>
      </c>
      <c r="EP110" s="58"/>
      <c r="EQ110" s="18"/>
      <c r="ER110" s="18"/>
      <c r="ES110" s="18"/>
      <c r="ET110" s="18"/>
      <c r="EU110" s="18"/>
      <c r="EV110" s="45"/>
      <c r="EW110" s="43"/>
      <c r="EX110" s="18"/>
      <c r="EY110" s="18"/>
      <c r="EZ110" s="18"/>
      <c r="FA110" s="18"/>
      <c r="FB110" s="44"/>
      <c r="FC110" s="35">
        <v>48569</v>
      </c>
      <c r="FD110" s="58"/>
      <c r="FE110" s="18"/>
      <c r="FF110" s="18"/>
      <c r="FG110" s="18"/>
      <c r="FH110" s="18"/>
      <c r="FI110" s="18"/>
      <c r="FJ110" s="45"/>
      <c r="FK110" s="43"/>
      <c r="FL110" s="18"/>
      <c r="FM110" s="18"/>
      <c r="FN110" s="18"/>
      <c r="FO110" s="18"/>
      <c r="FP110" s="45"/>
    </row>
    <row r="111" spans="1:172" ht="15.75" thickBot="1" x14ac:dyDescent="0.3">
      <c r="P111" s="100"/>
      <c r="Q111" s="55"/>
      <c r="R111" s="56"/>
      <c r="S111" s="56"/>
      <c r="T111" s="56"/>
      <c r="U111" s="56"/>
      <c r="V111" s="56"/>
      <c r="W111" s="57"/>
      <c r="X111" s="55"/>
      <c r="Y111" s="56"/>
      <c r="Z111" s="56"/>
      <c r="AA111" s="56"/>
      <c r="AB111" s="56"/>
      <c r="AC111" s="57"/>
      <c r="AD111" s="36">
        <v>45286</v>
      </c>
      <c r="AE111" s="55"/>
      <c r="AF111" s="56"/>
      <c r="AG111" s="56"/>
      <c r="AH111" s="56"/>
      <c r="AI111" s="56"/>
      <c r="AJ111" s="56"/>
      <c r="AK111" s="57"/>
      <c r="AL111" s="60"/>
      <c r="AM111" s="56"/>
      <c r="AN111" s="56"/>
      <c r="AO111" s="56"/>
      <c r="AP111" s="56"/>
      <c r="AQ111" s="61"/>
      <c r="AR111" s="35">
        <v>45650</v>
      </c>
      <c r="AS111" s="58"/>
      <c r="AT111" s="18"/>
      <c r="AU111" s="18"/>
      <c r="AV111" s="18"/>
      <c r="AW111" s="18"/>
      <c r="AX111" s="18"/>
      <c r="AY111" s="44"/>
      <c r="AZ111" s="43"/>
      <c r="BA111" s="18"/>
      <c r="BB111" s="18"/>
      <c r="BC111" s="18"/>
      <c r="BD111" s="18"/>
      <c r="BE111" s="44"/>
      <c r="BF111" s="36">
        <v>46021</v>
      </c>
      <c r="BG111" s="60"/>
      <c r="BH111" s="56"/>
      <c r="BI111" s="56"/>
      <c r="BJ111" s="56"/>
      <c r="BK111" s="56"/>
      <c r="BL111" s="56"/>
      <c r="BM111" s="57"/>
      <c r="BN111" s="55"/>
      <c r="BO111" s="56"/>
      <c r="BP111" s="56"/>
      <c r="BQ111" s="56"/>
      <c r="BR111" s="56"/>
      <c r="BS111" s="61"/>
      <c r="BT111" s="36">
        <v>46385</v>
      </c>
      <c r="BU111" s="58"/>
      <c r="BV111" s="18"/>
      <c r="BW111" s="18"/>
      <c r="BX111" s="18"/>
      <c r="BY111" s="18"/>
      <c r="BZ111" s="18"/>
      <c r="CA111" s="44"/>
      <c r="CB111" s="43"/>
      <c r="CC111" s="18"/>
      <c r="CD111" s="18"/>
      <c r="CE111" s="18"/>
      <c r="CF111" s="18"/>
      <c r="CG111" s="45"/>
      <c r="CI111" s="36">
        <v>46749</v>
      </c>
      <c r="CJ111" s="60"/>
      <c r="CK111" s="56"/>
      <c r="CL111" s="56"/>
      <c r="CM111" s="56"/>
      <c r="CN111" s="56"/>
      <c r="CO111" s="56"/>
      <c r="CP111" s="57"/>
      <c r="CQ111" s="55"/>
      <c r="CR111" s="56"/>
      <c r="CS111" s="56"/>
      <c r="CT111" s="56"/>
      <c r="CU111" s="56"/>
      <c r="CV111" s="61"/>
      <c r="CW111" s="96">
        <v>47110</v>
      </c>
      <c r="CX111" s="97"/>
      <c r="CY111" s="92"/>
      <c r="CZ111" s="92"/>
      <c r="DA111" s="92"/>
      <c r="DB111" s="92"/>
      <c r="DC111" s="92"/>
      <c r="DD111" s="93"/>
      <c r="DE111" s="91"/>
      <c r="DF111" s="92"/>
      <c r="DG111" s="92"/>
      <c r="DH111" s="92"/>
      <c r="DI111" s="92"/>
      <c r="DJ111" s="93"/>
      <c r="DL111" s="90">
        <v>47481</v>
      </c>
      <c r="DM111" s="60"/>
      <c r="DN111" s="56"/>
      <c r="DO111" s="56"/>
      <c r="DP111" s="56"/>
      <c r="DQ111" s="56"/>
      <c r="DR111" s="56"/>
      <c r="DS111" s="57"/>
      <c r="DT111" s="55"/>
      <c r="DU111" s="56"/>
      <c r="DV111" s="56"/>
      <c r="DW111" s="56"/>
      <c r="DX111" s="56"/>
      <c r="DY111" s="61"/>
      <c r="DZ111" s="38">
        <v>47841</v>
      </c>
      <c r="EA111" s="43"/>
      <c r="EB111" s="18"/>
      <c r="EC111" s="18"/>
      <c r="ED111" s="18"/>
      <c r="EE111" s="18"/>
      <c r="EF111" s="18"/>
      <c r="EG111" s="44"/>
      <c r="EH111" s="43"/>
      <c r="EI111" s="18"/>
      <c r="EJ111" s="18"/>
      <c r="EK111" s="18"/>
      <c r="EL111" s="18"/>
      <c r="EM111" s="45"/>
      <c r="EO111" s="36">
        <v>48212</v>
      </c>
      <c r="EP111" s="60"/>
      <c r="EQ111" s="56"/>
      <c r="ER111" s="56"/>
      <c r="ES111" s="56"/>
      <c r="ET111" s="56"/>
      <c r="EU111" s="56"/>
      <c r="EV111" s="57"/>
      <c r="EW111" s="55"/>
      <c r="EX111" s="56"/>
      <c r="EY111" s="56"/>
      <c r="EZ111" s="56"/>
      <c r="FA111" s="56"/>
      <c r="FB111" s="61"/>
      <c r="FC111" s="36">
        <v>48576</v>
      </c>
      <c r="FD111" s="60"/>
      <c r="FE111" s="56"/>
      <c r="FF111" s="56"/>
      <c r="FG111" s="56"/>
      <c r="FH111" s="56"/>
      <c r="FI111" s="56"/>
      <c r="FJ111" s="57"/>
      <c r="FK111" s="55"/>
      <c r="FL111" s="56"/>
      <c r="FM111" s="56"/>
      <c r="FN111" s="56"/>
      <c r="FO111" s="56"/>
      <c r="FP111" s="57"/>
    </row>
    <row r="112" spans="1:172" ht="15.75" thickBot="1" x14ac:dyDescent="0.3">
      <c r="AR112" s="36">
        <v>45657</v>
      </c>
      <c r="AS112" s="66"/>
      <c r="AT112" s="47"/>
      <c r="AU112" s="47"/>
      <c r="AV112" s="47"/>
      <c r="AW112" s="47"/>
      <c r="AX112" s="47"/>
      <c r="AY112" s="48"/>
      <c r="AZ112" s="46"/>
      <c r="BA112" s="47"/>
      <c r="BB112" s="47"/>
      <c r="BC112" s="47"/>
      <c r="BD112" s="47"/>
      <c r="BE112" s="49"/>
      <c r="CW112" s="94">
        <v>47117</v>
      </c>
      <c r="CX112" s="95"/>
      <c r="CY112" s="95"/>
      <c r="CZ112" s="95"/>
      <c r="DA112" s="95"/>
      <c r="DB112" s="95"/>
      <c r="DC112" s="95"/>
      <c r="DD112" s="95"/>
      <c r="DE112" s="95"/>
      <c r="DF112" s="95"/>
      <c r="DG112" s="95"/>
      <c r="DH112" s="95"/>
      <c r="DI112" s="95"/>
      <c r="DJ112" s="95"/>
      <c r="DL112" s="96">
        <v>47488</v>
      </c>
      <c r="DX112" s="30"/>
      <c r="DZ112" s="39">
        <v>47848</v>
      </c>
      <c r="EA112" s="46"/>
      <c r="EB112" s="47"/>
      <c r="EC112" s="47"/>
      <c r="ED112" s="47"/>
      <c r="EE112" s="47"/>
      <c r="EF112" s="47"/>
      <c r="EG112" s="48"/>
      <c r="EH112" s="46"/>
      <c r="EI112" s="47"/>
      <c r="EJ112" s="47"/>
      <c r="EK112" s="47"/>
      <c r="EL112" s="47"/>
      <c r="EM112" s="49"/>
    </row>
  </sheetData>
  <mergeCells count="139">
    <mergeCell ref="A96:G96"/>
    <mergeCell ref="J96:N96"/>
    <mergeCell ref="A97:G97"/>
    <mergeCell ref="J97:N97"/>
    <mergeCell ref="A93:G93"/>
    <mergeCell ref="J93:N93"/>
    <mergeCell ref="A94:G94"/>
    <mergeCell ref="J94:N94"/>
    <mergeCell ref="A95:G95"/>
    <mergeCell ref="J95:N95"/>
    <mergeCell ref="A89:G89"/>
    <mergeCell ref="J89:N89"/>
    <mergeCell ref="A90:G90"/>
    <mergeCell ref="J90:N90"/>
    <mergeCell ref="A92:G92"/>
    <mergeCell ref="J92:N92"/>
    <mergeCell ref="A86:G86"/>
    <mergeCell ref="J86:N86"/>
    <mergeCell ref="A87:G87"/>
    <mergeCell ref="J87:N87"/>
    <mergeCell ref="A88:G88"/>
    <mergeCell ref="J88:N88"/>
    <mergeCell ref="A83:H83"/>
    <mergeCell ref="J83:N83"/>
    <mergeCell ref="A84:G84"/>
    <mergeCell ref="J84:N84"/>
    <mergeCell ref="A85:G85"/>
    <mergeCell ref="J85:N85"/>
    <mergeCell ref="J77:N77"/>
    <mergeCell ref="J78:N78"/>
    <mergeCell ref="J79:N79"/>
    <mergeCell ref="J80:N80"/>
    <mergeCell ref="J81:N81"/>
    <mergeCell ref="J82:N82"/>
    <mergeCell ref="J70:N70"/>
    <mergeCell ref="J71:N71"/>
    <mergeCell ref="J72:N72"/>
    <mergeCell ref="J73:N73"/>
    <mergeCell ref="J74:N74"/>
    <mergeCell ref="A75:H75"/>
    <mergeCell ref="J75:N75"/>
    <mergeCell ref="EP59:EV59"/>
    <mergeCell ref="EW59:FB59"/>
    <mergeCell ref="J68:N68"/>
    <mergeCell ref="J69:N69"/>
    <mergeCell ref="CX59:DD59"/>
    <mergeCell ref="DE59:DJ59"/>
    <mergeCell ref="DM59:DS59"/>
    <mergeCell ref="DT59:DY59"/>
    <mergeCell ref="EA59:EG59"/>
    <mergeCell ref="EH59:EM59"/>
    <mergeCell ref="BG59:BM59"/>
    <mergeCell ref="BN59:BS59"/>
    <mergeCell ref="BU59:CA59"/>
    <mergeCell ref="CB59:CG59"/>
    <mergeCell ref="CJ59:CP59"/>
    <mergeCell ref="CQ59:CV59"/>
    <mergeCell ref="EO57:FB57"/>
    <mergeCell ref="FC57:FP57"/>
    <mergeCell ref="B58:N65"/>
    <mergeCell ref="P58:AC58"/>
    <mergeCell ref="AE58:AQ58"/>
    <mergeCell ref="AR58:BE58"/>
    <mergeCell ref="BF58:BS58"/>
    <mergeCell ref="BT58:CG58"/>
    <mergeCell ref="CI58:CV58"/>
    <mergeCell ref="CW58:DJ58"/>
    <mergeCell ref="DL58:DY58"/>
    <mergeCell ref="DZ58:EM58"/>
    <mergeCell ref="EO58:FB58"/>
    <mergeCell ref="FC58:FP58"/>
    <mergeCell ref="Q59:W59"/>
    <mergeCell ref="X59:AC59"/>
    <mergeCell ref="AE59:AK59"/>
    <mergeCell ref="AL59:AQ59"/>
    <mergeCell ref="AS59:AY59"/>
    <mergeCell ref="AZ59:BE59"/>
    <mergeCell ref="FD59:FJ59"/>
    <mergeCell ref="FK59:FP59"/>
    <mergeCell ref="B57:H57"/>
    <mergeCell ref="I57:N57"/>
    <mergeCell ref="FK3:FP3"/>
    <mergeCell ref="P57:AC57"/>
    <mergeCell ref="AD57:AQ57"/>
    <mergeCell ref="AR57:BE57"/>
    <mergeCell ref="BF57:BS57"/>
    <mergeCell ref="BT57:CG57"/>
    <mergeCell ref="CI57:CV57"/>
    <mergeCell ref="CW57:DJ57"/>
    <mergeCell ref="DL57:DY57"/>
    <mergeCell ref="DZ57:EM57"/>
    <mergeCell ref="DT3:DY3"/>
    <mergeCell ref="EA3:EG3"/>
    <mergeCell ref="EH3:EM3"/>
    <mergeCell ref="EP3:EV3"/>
    <mergeCell ref="EW3:FB3"/>
    <mergeCell ref="FD3:FJ3"/>
    <mergeCell ref="CB3:CG3"/>
    <mergeCell ref="CJ3:CP3"/>
    <mergeCell ref="CQ3:CV3"/>
    <mergeCell ref="CX3:DD3"/>
    <mergeCell ref="DE3:DJ3"/>
    <mergeCell ref="DM3:DS3"/>
    <mergeCell ref="AL3:AQ3"/>
    <mergeCell ref="AS3:AY3"/>
    <mergeCell ref="AZ3:BE3"/>
    <mergeCell ref="BG3:BM3"/>
    <mergeCell ref="BN3:BS3"/>
    <mergeCell ref="BU3:CA3"/>
    <mergeCell ref="B3:H3"/>
    <mergeCell ref="I3:N3"/>
    <mergeCell ref="O3:O55"/>
    <mergeCell ref="Q3:W3"/>
    <mergeCell ref="X3:AC3"/>
    <mergeCell ref="AE3:AK3"/>
    <mergeCell ref="CI2:CV2"/>
    <mergeCell ref="CW2:DJ2"/>
    <mergeCell ref="DL2:DY2"/>
    <mergeCell ref="DZ2:EM2"/>
    <mergeCell ref="EO2:FB2"/>
    <mergeCell ref="FC2:FP2"/>
    <mergeCell ref="B2:N2"/>
    <mergeCell ref="P2:AC2"/>
    <mergeCell ref="AE2:AQ2"/>
    <mergeCell ref="AR2:BE2"/>
    <mergeCell ref="BF2:BS2"/>
    <mergeCell ref="BT2:CG2"/>
    <mergeCell ref="CI1:CV1"/>
    <mergeCell ref="CW1:DJ1"/>
    <mergeCell ref="DL1:DY1"/>
    <mergeCell ref="DZ1:EM1"/>
    <mergeCell ref="EO1:FB1"/>
    <mergeCell ref="FC1:FP1"/>
    <mergeCell ref="B1:N1"/>
    <mergeCell ref="P1:AC1"/>
    <mergeCell ref="AD1:AQ1"/>
    <mergeCell ref="AR1:BE1"/>
    <mergeCell ref="BF1:BS1"/>
    <mergeCell ref="BT1:CG1"/>
  </mergeCells>
  <conditionalFormatting sqref="A68:A74">
    <cfRule type="cellIs" dxfId="1451" priority="167" operator="equal">
      <formula>1</formula>
    </cfRule>
  </conditionalFormatting>
  <conditionalFormatting sqref="A77:A82">
    <cfRule type="cellIs" dxfId="1450" priority="166" operator="equal">
      <formula>1</formula>
    </cfRule>
  </conditionalFormatting>
  <conditionalFormatting sqref="B68:H74">
    <cfRule type="cellIs" dxfId="1449" priority="165" operator="equal">
      <formula>1</formula>
    </cfRule>
  </conditionalFormatting>
  <conditionalFormatting sqref="G70:H73">
    <cfRule type="cellIs" dxfId="1448" priority="164" operator="equal">
      <formula>0</formula>
    </cfRule>
  </conditionalFormatting>
  <conditionalFormatting sqref="A74">
    <cfRule type="cellIs" dxfId="1447" priority="159" operator="equal">
      <formula>0</formula>
    </cfRule>
    <cfRule type="cellIs" dxfId="1446" priority="160" operator="between">
      <formula>0</formula>
      <formula>1</formula>
    </cfRule>
    <cfRule type="cellIs" dxfId="1445" priority="161" operator="lessThan">
      <formula>0</formula>
    </cfRule>
    <cfRule type="cellIs" dxfId="1444" priority="162" operator="greaterThan">
      <formula>0</formula>
    </cfRule>
    <cfRule type="cellIs" dxfId="1443" priority="163" operator="equal">
      <formula>0</formula>
    </cfRule>
  </conditionalFormatting>
  <conditionalFormatting sqref="B77:G82">
    <cfRule type="cellIs" dxfId="1442" priority="158" operator="equal">
      <formula>1</formula>
    </cfRule>
  </conditionalFormatting>
  <conditionalFormatting sqref="BU4:BU56">
    <cfRule type="cellIs" dxfId="1441" priority="157" operator="equal">
      <formula>4</formula>
    </cfRule>
  </conditionalFormatting>
  <conditionalFormatting sqref="BV4:BV56">
    <cfRule type="cellIs" dxfId="1440" priority="156" operator="equal">
      <formula>9</formula>
    </cfRule>
  </conditionalFormatting>
  <conditionalFormatting sqref="BW4:BW56">
    <cfRule type="cellIs" dxfId="1439" priority="155" operator="equal">
      <formula>0</formula>
    </cfRule>
  </conditionalFormatting>
  <conditionalFormatting sqref="BX4:BX56">
    <cfRule type="cellIs" dxfId="1438" priority="154" operator="equal">
      <formula>0</formula>
    </cfRule>
  </conditionalFormatting>
  <conditionalFormatting sqref="BY4:BY56">
    <cfRule type="cellIs" dxfId="1437" priority="153" operator="equal">
      <formula>5</formula>
    </cfRule>
  </conditionalFormatting>
  <conditionalFormatting sqref="BZ4:BZ56">
    <cfRule type="cellIs" dxfId="1436" priority="152" operator="equal">
      <formula>7</formula>
    </cfRule>
  </conditionalFormatting>
  <conditionalFormatting sqref="CA4:CA56">
    <cfRule type="cellIs" dxfId="1435" priority="151" operator="equal">
      <formula>1</formula>
    </cfRule>
  </conditionalFormatting>
  <conditionalFormatting sqref="CB4:CB56">
    <cfRule type="cellIs" dxfId="1434" priority="150" operator="equal">
      <formula>4</formula>
    </cfRule>
  </conditionalFormatting>
  <conditionalFormatting sqref="CC4:CC56">
    <cfRule type="cellIs" dxfId="1433" priority="149" operator="equal">
      <formula>9</formula>
    </cfRule>
  </conditionalFormatting>
  <conditionalFormatting sqref="CD4:CD56">
    <cfRule type="cellIs" dxfId="1432" priority="148" operator="equal">
      <formula>0</formula>
    </cfRule>
  </conditionalFormatting>
  <conditionalFormatting sqref="CE4:CE56">
    <cfRule type="cellIs" dxfId="1431" priority="147" operator="equal">
      <formula>0</formula>
    </cfRule>
  </conditionalFormatting>
  <conditionalFormatting sqref="CF4:CF56">
    <cfRule type="cellIs" dxfId="1430" priority="146" operator="equal">
      <formula>5</formula>
    </cfRule>
  </conditionalFormatting>
  <conditionalFormatting sqref="CG20:CG56">
    <cfRule type="cellIs" dxfId="1429" priority="145" operator="equal">
      <formula>7</formula>
    </cfRule>
  </conditionalFormatting>
  <conditionalFormatting sqref="CJ4:CJ56">
    <cfRule type="cellIs" dxfId="1428" priority="144" operator="equal">
      <formula>4</formula>
    </cfRule>
  </conditionalFormatting>
  <conditionalFormatting sqref="CK4:CK56">
    <cfRule type="cellIs" dxfId="1427" priority="143" operator="equal">
      <formula>9</formula>
    </cfRule>
  </conditionalFormatting>
  <conditionalFormatting sqref="CL4:CL56">
    <cfRule type="cellIs" dxfId="1426" priority="142" operator="equal">
      <formula>0</formula>
    </cfRule>
  </conditionalFormatting>
  <conditionalFormatting sqref="CM4:CM56">
    <cfRule type="cellIs" dxfId="1425" priority="141" operator="equal">
      <formula>0</formula>
    </cfRule>
  </conditionalFormatting>
  <conditionalFormatting sqref="CN4:CN56">
    <cfRule type="cellIs" dxfId="1424" priority="140" operator="equal">
      <formula>5</formula>
    </cfRule>
  </conditionalFormatting>
  <conditionalFormatting sqref="CO4:CO56">
    <cfRule type="cellIs" dxfId="1423" priority="139" operator="equal">
      <formula>7</formula>
    </cfRule>
  </conditionalFormatting>
  <conditionalFormatting sqref="CP4:CP56">
    <cfRule type="cellIs" dxfId="1422" priority="138" operator="equal">
      <formula>1</formula>
    </cfRule>
  </conditionalFormatting>
  <conditionalFormatting sqref="CQ4:CQ56">
    <cfRule type="cellIs" dxfId="1421" priority="137" operator="equal">
      <formula>4</formula>
    </cfRule>
  </conditionalFormatting>
  <conditionalFormatting sqref="CR4:CR56">
    <cfRule type="cellIs" dxfId="1420" priority="136" operator="equal">
      <formula>9</formula>
    </cfRule>
  </conditionalFormatting>
  <conditionalFormatting sqref="CS4:CS56">
    <cfRule type="cellIs" dxfId="1419" priority="135" operator="equal">
      <formula>0</formula>
    </cfRule>
  </conditionalFormatting>
  <conditionalFormatting sqref="CT4:CT56">
    <cfRule type="cellIs" dxfId="1418" priority="134" operator="equal">
      <formula>0</formula>
    </cfRule>
  </conditionalFormatting>
  <conditionalFormatting sqref="CU4:CU56">
    <cfRule type="cellIs" dxfId="1417" priority="133" operator="equal">
      <formula>5</formula>
    </cfRule>
  </conditionalFormatting>
  <conditionalFormatting sqref="CV20:CV56">
    <cfRule type="cellIs" dxfId="1416" priority="132" operator="equal">
      <formula>7</formula>
    </cfRule>
  </conditionalFormatting>
  <conditionalFormatting sqref="CX4:CX56">
    <cfRule type="cellIs" dxfId="1415" priority="131" operator="equal">
      <formula>4</formula>
    </cfRule>
  </conditionalFormatting>
  <conditionalFormatting sqref="CY4:CY56">
    <cfRule type="cellIs" dxfId="1414" priority="130" operator="equal">
      <formula>9</formula>
    </cfRule>
  </conditionalFormatting>
  <conditionalFormatting sqref="CZ4:CZ56">
    <cfRule type="cellIs" dxfId="1413" priority="129" operator="equal">
      <formula>0</formula>
    </cfRule>
  </conditionalFormatting>
  <conditionalFormatting sqref="DA4:DA56">
    <cfRule type="cellIs" dxfId="1412" priority="128" operator="equal">
      <formula>0</formula>
    </cfRule>
  </conditionalFormatting>
  <conditionalFormatting sqref="DB4:DB56">
    <cfRule type="cellIs" dxfId="1411" priority="127" operator="equal">
      <formula>5</formula>
    </cfRule>
  </conditionalFormatting>
  <conditionalFormatting sqref="DC4:DC56">
    <cfRule type="cellIs" dxfId="1410" priority="126" operator="equal">
      <formula>7</formula>
    </cfRule>
  </conditionalFormatting>
  <conditionalFormatting sqref="DD4:DD56">
    <cfRule type="cellIs" dxfId="1409" priority="125" operator="equal">
      <formula>1</formula>
    </cfRule>
  </conditionalFormatting>
  <conditionalFormatting sqref="DE4:DE56">
    <cfRule type="cellIs" dxfId="1408" priority="124" operator="equal">
      <formula>4</formula>
    </cfRule>
  </conditionalFormatting>
  <conditionalFormatting sqref="DF4:DF56">
    <cfRule type="cellIs" dxfId="1407" priority="123" operator="equal">
      <formula>9</formula>
    </cfRule>
  </conditionalFormatting>
  <conditionalFormatting sqref="DG4:DG56">
    <cfRule type="cellIs" dxfId="1406" priority="122" operator="equal">
      <formula>0</formula>
    </cfRule>
  </conditionalFormatting>
  <conditionalFormatting sqref="DH4:DH56">
    <cfRule type="cellIs" dxfId="1405" priority="121" operator="equal">
      <formula>0</formula>
    </cfRule>
  </conditionalFormatting>
  <conditionalFormatting sqref="DI4:DI56">
    <cfRule type="cellIs" dxfId="1404" priority="120" operator="equal">
      <formula>5</formula>
    </cfRule>
  </conditionalFormatting>
  <conditionalFormatting sqref="DJ20:DJ56">
    <cfRule type="cellIs" dxfId="1403" priority="119" operator="equal">
      <formula>7</formula>
    </cfRule>
  </conditionalFormatting>
  <conditionalFormatting sqref="DM4:DM56">
    <cfRule type="cellIs" dxfId="1402" priority="118" operator="equal">
      <formula>4</formula>
    </cfRule>
  </conditionalFormatting>
  <conditionalFormatting sqref="DN4:DN56">
    <cfRule type="cellIs" dxfId="1401" priority="117" operator="equal">
      <formula>9</formula>
    </cfRule>
  </conditionalFormatting>
  <conditionalFormatting sqref="DO4:DO56">
    <cfRule type="cellIs" dxfId="1400" priority="116" operator="equal">
      <formula>0</formula>
    </cfRule>
  </conditionalFormatting>
  <conditionalFormatting sqref="DP4:DP56">
    <cfRule type="cellIs" dxfId="1399" priority="115" operator="equal">
      <formula>0</formula>
    </cfRule>
  </conditionalFormatting>
  <conditionalFormatting sqref="DQ4:DQ56">
    <cfRule type="cellIs" dxfId="1398" priority="114" operator="equal">
      <formula>5</formula>
    </cfRule>
  </conditionalFormatting>
  <conditionalFormatting sqref="DR4:DR56">
    <cfRule type="cellIs" dxfId="1397" priority="113" operator="equal">
      <formula>7</formula>
    </cfRule>
  </conditionalFormatting>
  <conditionalFormatting sqref="DS4:DS56">
    <cfRule type="cellIs" dxfId="1396" priority="112" operator="equal">
      <formula>1</formula>
    </cfRule>
  </conditionalFormatting>
  <conditionalFormatting sqref="DT4:DT56">
    <cfRule type="cellIs" dxfId="1395" priority="111" operator="equal">
      <formula>4</formula>
    </cfRule>
  </conditionalFormatting>
  <conditionalFormatting sqref="DU4:DU56">
    <cfRule type="cellIs" dxfId="1394" priority="110" operator="equal">
      <formula>9</formula>
    </cfRule>
  </conditionalFormatting>
  <conditionalFormatting sqref="DV4:DV56">
    <cfRule type="cellIs" dxfId="1393" priority="109" operator="equal">
      <formula>0</formula>
    </cfRule>
  </conditionalFormatting>
  <conditionalFormatting sqref="DW4:DW56">
    <cfRule type="cellIs" dxfId="1392" priority="108" operator="equal">
      <formula>0</formula>
    </cfRule>
  </conditionalFormatting>
  <conditionalFormatting sqref="DX4:DX56">
    <cfRule type="cellIs" dxfId="1391" priority="107" operator="equal">
      <formula>5</formula>
    </cfRule>
  </conditionalFormatting>
  <conditionalFormatting sqref="DY20:DY56">
    <cfRule type="cellIs" dxfId="1390" priority="106" operator="equal">
      <formula>7</formula>
    </cfRule>
  </conditionalFormatting>
  <conditionalFormatting sqref="EA4:EA56">
    <cfRule type="cellIs" dxfId="1389" priority="105" operator="equal">
      <formula>4</formula>
    </cfRule>
  </conditionalFormatting>
  <conditionalFormatting sqref="EB4:EB56">
    <cfRule type="cellIs" dxfId="1388" priority="104" operator="equal">
      <formula>9</formula>
    </cfRule>
  </conditionalFormatting>
  <conditionalFormatting sqref="EC4:EC56">
    <cfRule type="cellIs" dxfId="1387" priority="103" operator="equal">
      <formula>0</formula>
    </cfRule>
  </conditionalFormatting>
  <conditionalFormatting sqref="ED4:ED56">
    <cfRule type="cellIs" dxfId="1386" priority="102" operator="equal">
      <formula>0</formula>
    </cfRule>
  </conditionalFormatting>
  <conditionalFormatting sqref="EE4:EE56">
    <cfRule type="cellIs" dxfId="1385" priority="101" operator="equal">
      <formula>5</formula>
    </cfRule>
  </conditionalFormatting>
  <conditionalFormatting sqref="EF4:EF56">
    <cfRule type="cellIs" dxfId="1384" priority="100" operator="equal">
      <formula>7</formula>
    </cfRule>
  </conditionalFormatting>
  <conditionalFormatting sqref="EG4:EG56">
    <cfRule type="cellIs" dxfId="1383" priority="99" operator="equal">
      <formula>1</formula>
    </cfRule>
  </conditionalFormatting>
  <conditionalFormatting sqref="EH4:EH56">
    <cfRule type="cellIs" dxfId="1382" priority="98" operator="equal">
      <formula>4</formula>
    </cfRule>
  </conditionalFormatting>
  <conditionalFormatting sqref="EI4:EI56">
    <cfRule type="cellIs" dxfId="1381" priority="97" operator="equal">
      <formula>9</formula>
    </cfRule>
  </conditionalFormatting>
  <conditionalFormatting sqref="EJ4:EJ56">
    <cfRule type="cellIs" dxfId="1380" priority="96" operator="equal">
      <formula>0</formula>
    </cfRule>
  </conditionalFormatting>
  <conditionalFormatting sqref="EK4:EK56">
    <cfRule type="cellIs" dxfId="1379" priority="95" operator="equal">
      <formula>0</formula>
    </cfRule>
  </conditionalFormatting>
  <conditionalFormatting sqref="EL4:EL56">
    <cfRule type="cellIs" dxfId="1378" priority="94" operator="equal">
      <formula>5</formula>
    </cfRule>
  </conditionalFormatting>
  <conditionalFormatting sqref="EM20:EM56">
    <cfRule type="cellIs" dxfId="1377" priority="93" operator="equal">
      <formula>7</formula>
    </cfRule>
  </conditionalFormatting>
  <conditionalFormatting sqref="EP4:EP56">
    <cfRule type="cellIs" dxfId="1376" priority="92" operator="equal">
      <formula>4</formula>
    </cfRule>
  </conditionalFormatting>
  <conditionalFormatting sqref="EQ4:EQ56">
    <cfRule type="cellIs" dxfId="1375" priority="91" operator="equal">
      <formula>9</formula>
    </cfRule>
  </conditionalFormatting>
  <conditionalFormatting sqref="ER4:ER56">
    <cfRule type="cellIs" dxfId="1374" priority="90" operator="equal">
      <formula>0</formula>
    </cfRule>
  </conditionalFormatting>
  <conditionalFormatting sqref="ES4:ES56">
    <cfRule type="cellIs" dxfId="1373" priority="89" operator="equal">
      <formula>0</formula>
    </cfRule>
  </conditionalFormatting>
  <conditionalFormatting sqref="ET4:ET56">
    <cfRule type="cellIs" dxfId="1372" priority="88" operator="equal">
      <formula>5</formula>
    </cfRule>
  </conditionalFormatting>
  <conditionalFormatting sqref="EU4:EU56">
    <cfRule type="cellIs" dxfId="1371" priority="87" operator="equal">
      <formula>7</formula>
    </cfRule>
  </conditionalFormatting>
  <conditionalFormatting sqref="EV4:EV56">
    <cfRule type="cellIs" dxfId="1370" priority="86" operator="equal">
      <formula>1</formula>
    </cfRule>
  </conditionalFormatting>
  <conditionalFormatting sqref="EW4:EW56">
    <cfRule type="cellIs" dxfId="1369" priority="85" operator="equal">
      <formula>4</formula>
    </cfRule>
  </conditionalFormatting>
  <conditionalFormatting sqref="EX4:EX56">
    <cfRule type="cellIs" dxfId="1368" priority="84" operator="equal">
      <formula>9</formula>
    </cfRule>
  </conditionalFormatting>
  <conditionalFormatting sqref="EY4:EY56">
    <cfRule type="cellIs" dxfId="1367" priority="83" operator="equal">
      <formula>0</formula>
    </cfRule>
  </conditionalFormatting>
  <conditionalFormatting sqref="EZ4:EZ56">
    <cfRule type="cellIs" dxfId="1366" priority="82" operator="equal">
      <formula>0</formula>
    </cfRule>
  </conditionalFormatting>
  <conditionalFormatting sqref="FA4:FA56">
    <cfRule type="cellIs" dxfId="1365" priority="81" operator="equal">
      <formula>5</formula>
    </cfRule>
  </conditionalFormatting>
  <conditionalFormatting sqref="FB20:FB56">
    <cfRule type="cellIs" dxfId="1364" priority="80" operator="equal">
      <formula>7</formula>
    </cfRule>
  </conditionalFormatting>
  <conditionalFormatting sqref="FD4:FD56">
    <cfRule type="cellIs" dxfId="1363" priority="79" operator="equal">
      <formula>4</formula>
    </cfRule>
  </conditionalFormatting>
  <conditionalFormatting sqref="FE4:FE56">
    <cfRule type="cellIs" dxfId="1362" priority="78" operator="equal">
      <formula>9</formula>
    </cfRule>
  </conditionalFormatting>
  <conditionalFormatting sqref="FF4:FF56">
    <cfRule type="cellIs" dxfId="1361" priority="77" operator="equal">
      <formula>0</formula>
    </cfRule>
  </conditionalFormatting>
  <conditionalFormatting sqref="FG4:FG56">
    <cfRule type="cellIs" dxfId="1360" priority="76" operator="equal">
      <formula>0</formula>
    </cfRule>
  </conditionalFormatting>
  <conditionalFormatting sqref="FH4:FH56">
    <cfRule type="cellIs" dxfId="1359" priority="75" operator="equal">
      <formula>5</formula>
    </cfRule>
  </conditionalFormatting>
  <conditionalFormatting sqref="FI4:FI56">
    <cfRule type="cellIs" dxfId="1358" priority="74" operator="equal">
      <formula>7</formula>
    </cfRule>
  </conditionalFormatting>
  <conditionalFormatting sqref="FJ4:FJ56">
    <cfRule type="cellIs" dxfId="1357" priority="73" operator="equal">
      <formula>1</formula>
    </cfRule>
  </conditionalFormatting>
  <conditionalFormatting sqref="FK4:FK56">
    <cfRule type="cellIs" dxfId="1356" priority="72" operator="equal">
      <formula>4</formula>
    </cfRule>
  </conditionalFormatting>
  <conditionalFormatting sqref="FL4:FL56">
    <cfRule type="cellIs" dxfId="1355" priority="71" operator="equal">
      <formula>9</formula>
    </cfRule>
  </conditionalFormatting>
  <conditionalFormatting sqref="FM4:FM56">
    <cfRule type="cellIs" dxfId="1354" priority="70" operator="equal">
      <formula>0</formula>
    </cfRule>
  </conditionalFormatting>
  <conditionalFormatting sqref="FN4:FN56">
    <cfRule type="cellIs" dxfId="1353" priority="69" operator="equal">
      <formula>0</formula>
    </cfRule>
  </conditionalFormatting>
  <conditionalFormatting sqref="FO4:FO56">
    <cfRule type="cellIs" dxfId="1352" priority="68" operator="equal">
      <formula>5</formula>
    </cfRule>
  </conditionalFormatting>
  <conditionalFormatting sqref="FP20:FP56">
    <cfRule type="cellIs" dxfId="1351" priority="67" operator="equal">
      <formula>7</formula>
    </cfRule>
  </conditionalFormatting>
  <conditionalFormatting sqref="B4:B56">
    <cfRule type="cellIs" dxfId="1350" priority="66" operator="equal">
      <formula>0</formula>
    </cfRule>
  </conditionalFormatting>
  <conditionalFormatting sqref="C4:C56">
    <cfRule type="cellIs" dxfId="1349" priority="65" operator="equal">
      <formula>4</formula>
    </cfRule>
  </conditionalFormatting>
  <conditionalFormatting sqref="D4:D56">
    <cfRule type="cellIs" dxfId="1348" priority="64" operator="equal">
      <formula>1</formula>
    </cfRule>
  </conditionalFormatting>
  <conditionalFormatting sqref="E4:E56">
    <cfRule type="cellIs" dxfId="1347" priority="63" operator="equal">
      <formula>2</formula>
    </cfRule>
  </conditionalFormatting>
  <conditionalFormatting sqref="F4:F56">
    <cfRule type="cellIs" dxfId="1346" priority="62" operator="equal">
      <formula>3</formula>
    </cfRule>
  </conditionalFormatting>
  <conditionalFormatting sqref="G4:G56">
    <cfRule type="cellIs" dxfId="1345" priority="61" operator="equal">
      <formula>7</formula>
    </cfRule>
  </conditionalFormatting>
  <conditionalFormatting sqref="H4:H56">
    <cfRule type="cellIs" dxfId="1344" priority="60" operator="equal">
      <formula>1</formula>
    </cfRule>
  </conditionalFormatting>
  <conditionalFormatting sqref="I4:I56">
    <cfRule type="cellIs" dxfId="1343" priority="59" operator="equal">
      <formula>0</formula>
    </cfRule>
  </conditionalFormatting>
  <conditionalFormatting sqref="J4:J56">
    <cfRule type="cellIs" dxfId="1342" priority="58" operator="equal">
      <formula>4</formula>
    </cfRule>
  </conditionalFormatting>
  <conditionalFormatting sqref="J4">
    <cfRule type="cellIs" dxfId="1341" priority="57" operator="equal">
      <formula>4</formula>
    </cfRule>
  </conditionalFormatting>
  <conditionalFormatting sqref="K4:K56">
    <cfRule type="cellIs" dxfId="1340" priority="56" operator="equal">
      <formula>1</formula>
    </cfRule>
  </conditionalFormatting>
  <conditionalFormatting sqref="L4:L56">
    <cfRule type="cellIs" dxfId="1339" priority="55" operator="equal">
      <formula>2</formula>
    </cfRule>
  </conditionalFormatting>
  <conditionalFormatting sqref="M4:M56">
    <cfRule type="cellIs" dxfId="1338" priority="54" operator="equal">
      <formula>3</formula>
    </cfRule>
  </conditionalFormatting>
  <conditionalFormatting sqref="N4:N56">
    <cfRule type="cellIs" dxfId="1337" priority="53" operator="equal">
      <formula>7</formula>
    </cfRule>
  </conditionalFormatting>
  <conditionalFormatting sqref="Q4:Q56">
    <cfRule type="cellIs" dxfId="1336" priority="52" operator="equal">
      <formula>0</formula>
    </cfRule>
  </conditionalFormatting>
  <conditionalFormatting sqref="R4:R56">
    <cfRule type="cellIs" dxfId="1335" priority="51" operator="equal">
      <formula>4</formula>
    </cfRule>
  </conditionalFormatting>
  <conditionalFormatting sqref="S4:S56">
    <cfRule type="cellIs" dxfId="1334" priority="50" operator="equal">
      <formula>1</formula>
    </cfRule>
  </conditionalFormatting>
  <conditionalFormatting sqref="T4:T56">
    <cfRule type="cellIs" dxfId="1333" priority="49" operator="equal">
      <formula>2</formula>
    </cfRule>
  </conditionalFormatting>
  <conditionalFormatting sqref="U4:U56">
    <cfRule type="cellIs" dxfId="1332" priority="48" operator="equal">
      <formula>3</formula>
    </cfRule>
  </conditionalFormatting>
  <conditionalFormatting sqref="V4:V56">
    <cfRule type="cellIs" dxfId="1331" priority="47" operator="equal">
      <formula>7</formula>
    </cfRule>
  </conditionalFormatting>
  <conditionalFormatting sqref="W4:W56">
    <cfRule type="cellIs" dxfId="1330" priority="46" operator="equal">
      <formula>1</formula>
    </cfRule>
  </conditionalFormatting>
  <conditionalFormatting sqref="X4:X56">
    <cfRule type="cellIs" dxfId="1329" priority="45" operator="equal">
      <formula>0</formula>
    </cfRule>
  </conditionalFormatting>
  <conditionalFormatting sqref="Y4:Y56">
    <cfRule type="cellIs" dxfId="1328" priority="44" operator="equal">
      <formula>4</formula>
    </cfRule>
  </conditionalFormatting>
  <conditionalFormatting sqref="Z4:Z56">
    <cfRule type="cellIs" dxfId="1327" priority="43" operator="equal">
      <formula>1</formula>
    </cfRule>
  </conditionalFormatting>
  <conditionalFormatting sqref="AA4:AA56">
    <cfRule type="cellIs" dxfId="1326" priority="42" operator="equal">
      <formula>2</formula>
    </cfRule>
  </conditionalFormatting>
  <conditionalFormatting sqref="AB4:AB56">
    <cfRule type="cellIs" dxfId="1325" priority="41" operator="equal">
      <formula>3</formula>
    </cfRule>
  </conditionalFormatting>
  <conditionalFormatting sqref="AC4:AC56">
    <cfRule type="cellIs" dxfId="1324" priority="40" operator="equal">
      <formula>7</formula>
    </cfRule>
  </conditionalFormatting>
  <conditionalFormatting sqref="AE4:AE56">
    <cfRule type="cellIs" dxfId="1323" priority="39" operator="equal">
      <formula>0</formula>
    </cfRule>
  </conditionalFormatting>
  <conditionalFormatting sqref="AF4:AF56">
    <cfRule type="cellIs" dxfId="1322" priority="38" operator="equal">
      <formula>4</formula>
    </cfRule>
  </conditionalFormatting>
  <conditionalFormatting sqref="AG4:AG56">
    <cfRule type="cellIs" dxfId="1321" priority="37" operator="equal">
      <formula>1</formula>
    </cfRule>
  </conditionalFormatting>
  <conditionalFormatting sqref="AH4:AH56">
    <cfRule type="cellIs" dxfId="1320" priority="36" operator="equal">
      <formula>2</formula>
    </cfRule>
  </conditionalFormatting>
  <conditionalFormatting sqref="AI4:AI56">
    <cfRule type="cellIs" dxfId="1319" priority="35" operator="equal">
      <formula>3</formula>
    </cfRule>
  </conditionalFormatting>
  <conditionalFormatting sqref="AJ4:AJ56">
    <cfRule type="cellIs" dxfId="1318" priority="34" operator="equal">
      <formula>7</formula>
    </cfRule>
  </conditionalFormatting>
  <conditionalFormatting sqref="AK4:AK56">
    <cfRule type="cellIs" dxfId="1317" priority="33" operator="equal">
      <formula>1</formula>
    </cfRule>
  </conditionalFormatting>
  <conditionalFormatting sqref="AL4:AL56">
    <cfRule type="cellIs" dxfId="1316" priority="32" operator="equal">
      <formula>0</formula>
    </cfRule>
  </conditionalFormatting>
  <conditionalFormatting sqref="AM4:AM56">
    <cfRule type="cellIs" dxfId="1315" priority="31" operator="equal">
      <formula>4</formula>
    </cfRule>
  </conditionalFormatting>
  <conditionalFormatting sqref="AN4:AN56">
    <cfRule type="cellIs" dxfId="1314" priority="30" operator="equal">
      <formula>1</formula>
    </cfRule>
  </conditionalFormatting>
  <conditionalFormatting sqref="AO4:AO56">
    <cfRule type="cellIs" dxfId="1313" priority="29" operator="equal">
      <formula>2</formula>
    </cfRule>
  </conditionalFormatting>
  <conditionalFormatting sqref="AP4:AP56">
    <cfRule type="cellIs" dxfId="1312" priority="28" operator="equal">
      <formula>3</formula>
    </cfRule>
  </conditionalFormatting>
  <conditionalFormatting sqref="AQ4:AQ56">
    <cfRule type="cellIs" dxfId="1311" priority="27" operator="equal">
      <formula>7</formula>
    </cfRule>
  </conditionalFormatting>
  <conditionalFormatting sqref="AS4:AS56">
    <cfRule type="cellIs" dxfId="1310" priority="26" operator="equal">
      <formula>0</formula>
    </cfRule>
  </conditionalFormatting>
  <conditionalFormatting sqref="AT4:AT56">
    <cfRule type="cellIs" dxfId="1309" priority="25" operator="equal">
      <formula>4</formula>
    </cfRule>
  </conditionalFormatting>
  <conditionalFormatting sqref="AU4:AU56">
    <cfRule type="cellIs" dxfId="1308" priority="24" operator="equal">
      <formula>1</formula>
    </cfRule>
  </conditionalFormatting>
  <conditionalFormatting sqref="AV4:AV56">
    <cfRule type="cellIs" dxfId="1307" priority="23" operator="equal">
      <formula>2</formula>
    </cfRule>
  </conditionalFormatting>
  <conditionalFormatting sqref="AW4:AW56">
    <cfRule type="cellIs" dxfId="1306" priority="22" operator="equal">
      <formula>3</formula>
    </cfRule>
  </conditionalFormatting>
  <conditionalFormatting sqref="AX4:AX56">
    <cfRule type="cellIs" dxfId="1305" priority="21" operator="equal">
      <formula>7</formula>
    </cfRule>
  </conditionalFormatting>
  <conditionalFormatting sqref="AY4:AY56">
    <cfRule type="cellIs" dxfId="1304" priority="20" operator="equal">
      <formula>1</formula>
    </cfRule>
  </conditionalFormatting>
  <conditionalFormatting sqref="AZ4:AZ56">
    <cfRule type="cellIs" dxfId="1303" priority="19" operator="equal">
      <formula>0</formula>
    </cfRule>
  </conditionalFormatting>
  <conditionalFormatting sqref="BA4:BA56">
    <cfRule type="cellIs" dxfId="1302" priority="18" operator="equal">
      <formula>4</formula>
    </cfRule>
  </conditionalFormatting>
  <conditionalFormatting sqref="BB4:BB56">
    <cfRule type="cellIs" dxfId="1301" priority="17" operator="equal">
      <formula>1</formula>
    </cfRule>
  </conditionalFormatting>
  <conditionalFormatting sqref="BC4:BC56">
    <cfRule type="cellIs" dxfId="1300" priority="16" operator="equal">
      <formula>2</formula>
    </cfRule>
  </conditionalFormatting>
  <conditionalFormatting sqref="BD4:BD56">
    <cfRule type="cellIs" dxfId="1299" priority="15" operator="equal">
      <formula>3</formula>
    </cfRule>
  </conditionalFormatting>
  <conditionalFormatting sqref="BE4:BE56">
    <cfRule type="cellIs" dxfId="1298" priority="14" operator="equal">
      <formula>7</formula>
    </cfRule>
  </conditionalFormatting>
  <conditionalFormatting sqref="BG4:BG56">
    <cfRule type="cellIs" dxfId="1297" priority="13" operator="equal">
      <formula>0</formula>
    </cfRule>
  </conditionalFormatting>
  <conditionalFormatting sqref="BH4:BH56">
    <cfRule type="cellIs" dxfId="1296" priority="12" operator="equal">
      <formula>4</formula>
    </cfRule>
  </conditionalFormatting>
  <conditionalFormatting sqref="BI4:BI56">
    <cfRule type="cellIs" dxfId="1295" priority="11" operator="equal">
      <formula>1</formula>
    </cfRule>
  </conditionalFormatting>
  <conditionalFormatting sqref="BJ4:BJ56">
    <cfRule type="cellIs" dxfId="1294" priority="10" operator="equal">
      <formula>2</formula>
    </cfRule>
  </conditionalFormatting>
  <conditionalFormatting sqref="BK4:BK56">
    <cfRule type="cellIs" dxfId="1293" priority="9" operator="equal">
      <formula>3</formula>
    </cfRule>
  </conditionalFormatting>
  <conditionalFormatting sqref="BL4:BL56">
    <cfRule type="cellIs" dxfId="1292" priority="8" operator="equal">
      <formula>7</formula>
    </cfRule>
  </conditionalFormatting>
  <conditionalFormatting sqref="BM4:BM56">
    <cfRule type="cellIs" dxfId="1291" priority="7" operator="equal">
      <formula>1</formula>
    </cfRule>
  </conditionalFormatting>
  <conditionalFormatting sqref="BN4:BN56">
    <cfRule type="cellIs" dxfId="1290" priority="6" operator="equal">
      <formula>0</formula>
    </cfRule>
  </conditionalFormatting>
  <conditionalFormatting sqref="BO4:BO56">
    <cfRule type="cellIs" dxfId="1289" priority="5" operator="equal">
      <formula>4</formula>
    </cfRule>
  </conditionalFormatting>
  <conditionalFormatting sqref="BP4:BP56">
    <cfRule type="cellIs" dxfId="1288" priority="4" operator="equal">
      <formula>1</formula>
    </cfRule>
  </conditionalFormatting>
  <conditionalFormatting sqref="BQ4:BQ56">
    <cfRule type="cellIs" dxfId="1287" priority="3" operator="equal">
      <formula>2</formula>
    </cfRule>
  </conditionalFormatting>
  <conditionalFormatting sqref="BR4:BR56">
    <cfRule type="cellIs" dxfId="1286" priority="2" operator="equal">
      <formula>3</formula>
    </cfRule>
  </conditionalFormatting>
  <conditionalFormatting sqref="BS4:BS56">
    <cfRule type="cellIs" dxfId="1285" priority="1" operator="equal">
      <formula>7</formula>
    </cfRule>
  </conditionalFormatting>
  <pageMargins left="0.31496062992125984" right="0.31496062992125984" top="0" bottom="0" header="0" footer="0"/>
  <pageSetup paperSize="9" orientation="portrait" horizontalDpi="0" verticalDpi="0"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11187-76D7-4220-99EF-A88E5BAD05B7}">
  <dimension ref="A1:AR531"/>
  <sheetViews>
    <sheetView topLeftCell="W1" zoomScaleNormal="100" workbookViewId="0">
      <selection activeCell="AC2" sqref="AC2:AC3"/>
    </sheetView>
  </sheetViews>
  <sheetFormatPr baseColWidth="10" defaultRowHeight="15" x14ac:dyDescent="0.25"/>
  <cols>
    <col min="1" max="1" width="11.42578125" style="27"/>
    <col min="2" max="22" width="3.7109375" customWidth="1"/>
    <col min="27" max="28" width="13" bestFit="1" customWidth="1"/>
    <col min="36" max="36" width="0.7109375" customWidth="1"/>
    <col min="37" max="38" width="11.42578125" hidden="1" customWidth="1"/>
  </cols>
  <sheetData>
    <row r="1" spans="1:44" ht="15.75" thickBot="1" x14ac:dyDescent="0.3">
      <c r="A1" s="17">
        <v>44197</v>
      </c>
      <c r="B1" s="361" t="s">
        <v>0</v>
      </c>
      <c r="C1" s="340"/>
      <c r="D1" s="340"/>
      <c r="E1" s="340"/>
      <c r="F1" s="340"/>
      <c r="G1" s="340"/>
      <c r="H1" s="346"/>
      <c r="I1" s="363" t="s">
        <v>1</v>
      </c>
      <c r="J1" s="364"/>
      <c r="K1" s="364"/>
      <c r="L1" s="364"/>
      <c r="M1" s="364"/>
      <c r="N1" s="364"/>
      <c r="O1" s="365"/>
      <c r="P1" s="361" t="s">
        <v>146</v>
      </c>
      <c r="Q1" s="340"/>
      <c r="R1" s="340"/>
      <c r="S1" s="340"/>
      <c r="T1" s="340"/>
      <c r="U1" s="340"/>
      <c r="V1" s="340"/>
      <c r="W1" s="184" t="s">
        <v>20</v>
      </c>
      <c r="X1" s="185" t="s">
        <v>21</v>
      </c>
      <c r="Y1" s="186" t="s">
        <v>4</v>
      </c>
      <c r="Z1" s="187" t="s">
        <v>5</v>
      </c>
      <c r="AA1" s="188" t="s">
        <v>147</v>
      </c>
      <c r="AB1" s="188" t="s">
        <v>148</v>
      </c>
      <c r="AC1" s="189" t="s">
        <v>149</v>
      </c>
      <c r="AD1" s="190" t="s">
        <v>150</v>
      </c>
      <c r="AE1" s="190" t="s">
        <v>151</v>
      </c>
      <c r="AF1" s="190" t="s">
        <v>152</v>
      </c>
      <c r="AG1" s="190" t="s">
        <v>153</v>
      </c>
      <c r="AH1" s="190" t="s">
        <v>154</v>
      </c>
      <c r="AI1" s="191" t="s">
        <v>155</v>
      </c>
      <c r="AJ1" s="192"/>
      <c r="AM1" s="193" t="s">
        <v>156</v>
      </c>
      <c r="AN1" s="194" t="s">
        <v>157</v>
      </c>
      <c r="AO1" s="194" t="s">
        <v>158</v>
      </c>
      <c r="AP1" s="194" t="s">
        <v>159</v>
      </c>
      <c r="AQ1" s="194" t="s">
        <v>160</v>
      </c>
      <c r="AR1" s="195" t="s">
        <v>161</v>
      </c>
    </row>
    <row r="2" spans="1:44" x14ac:dyDescent="0.25">
      <c r="A2" s="196" t="s">
        <v>20</v>
      </c>
      <c r="B2" s="197">
        <v>4</v>
      </c>
      <c r="C2" s="198">
        <v>9</v>
      </c>
      <c r="D2" s="198">
        <v>0</v>
      </c>
      <c r="E2" s="198">
        <v>0</v>
      </c>
      <c r="F2" s="198">
        <v>5</v>
      </c>
      <c r="G2" s="198">
        <v>7</v>
      </c>
      <c r="H2" s="199">
        <v>1</v>
      </c>
      <c r="I2" s="197">
        <v>9</v>
      </c>
      <c r="J2" s="198">
        <v>0</v>
      </c>
      <c r="K2" s="198">
        <v>3</v>
      </c>
      <c r="L2" s="198">
        <v>1</v>
      </c>
      <c r="M2" s="198">
        <v>7</v>
      </c>
      <c r="N2" s="198">
        <v>2</v>
      </c>
      <c r="O2" s="199">
        <v>9</v>
      </c>
      <c r="P2" s="197">
        <f>COUNTIF(I2,4)</f>
        <v>0</v>
      </c>
      <c r="Q2" s="198">
        <f>COUNTIF(J2,9)</f>
        <v>0</v>
      </c>
      <c r="R2" s="198">
        <f>COUNTIF(K2,0)</f>
        <v>0</v>
      </c>
      <c r="S2" s="198">
        <f>COUNTIF(L2,0)</f>
        <v>0</v>
      </c>
      <c r="T2" s="198">
        <f>COUNTIF(M2,5)</f>
        <v>0</v>
      </c>
      <c r="U2" s="198">
        <f>COUNTIF(N2,7)</f>
        <v>0</v>
      </c>
      <c r="V2" s="200">
        <f>COUNTIF(O2,1)</f>
        <v>0</v>
      </c>
      <c r="W2" s="201">
        <f>SUMIF(P2:V2,1)</f>
        <v>0</v>
      </c>
      <c r="X2" s="202" t="str">
        <f>IF(ISBLANK(U3),"",IF(U3=1,"Gewinn",IF(U3=0,"Kein Gewinn","")))</f>
        <v>Kein Gewinn</v>
      </c>
      <c r="Y2" s="203" t="str">
        <f>IF(ISBLANK(AC2),"",IF(AC2=5,"Gewinn",IF(AC2=0,"Kein Gewinn","")))</f>
        <v>Kein Gewinn</v>
      </c>
      <c r="Z2" s="433"/>
      <c r="AA2" s="402">
        <v>100000</v>
      </c>
      <c r="AB2" s="402">
        <v>100000</v>
      </c>
      <c r="AC2" s="431">
        <f>IF(V2=1,5,0*(IF(U2=2,17,0)*IF(T2=3,77,0)*IF(S2=4,777,0)*IF(R2=5,7777,0)*IF(Q2=6,77777,0*(IF(P2=7,0,0)))))</f>
        <v>0</v>
      </c>
      <c r="AD2" s="432">
        <f>IF(U2=1,17,0*(IF(V2=2,5,0)*IF(T2=3,77,0)*IF(S2=4,777,0)*IF(R2=5,7777,0)*IF(Q2=6,77777,0*(IF(P2=7,77777,0)))))</f>
        <v>0</v>
      </c>
      <c r="AE2" s="432">
        <f>IF(T2=1,77,0*(IF(V2=5,0)*IF(U2=3,17,0)*IF(S2=4,77,0)*IF(R2=5,777,0)*IF(Q2=6,7777,0*(IF(P2=7,77777,0)))))</f>
        <v>0</v>
      </c>
      <c r="AF2" s="432">
        <f>IF(S2=1,777,0*(IF(V2=2,5,0)*IF(U2=3,17,0)*IF(T2=4,77,0)*IF(R2=5,777,0)*IF(Q2=6,7777,0*(IF(P2=7,77777,0)))))</f>
        <v>0</v>
      </c>
      <c r="AG2" s="432">
        <f>IF(R2=1,7777,0*(IF(V2=2,5,0)*IF(U2=3,17,0)*IF(T2=4,77,0)*IF(S2=5,777,0)*IF(R2=6,77777,0*(IF(P2=7,0,0)))))</f>
        <v>0</v>
      </c>
      <c r="AH2" s="432">
        <f>IF(Q2=1,77777,0*(IF(V2=2,5,0)*IF(U2=3,17,0)*IF(T2=4,77,0)*IF(S2=5,777,0)*IF(R2=6,77777,0*(IF(P2=7,100000000,0)))))</f>
        <v>0</v>
      </c>
      <c r="AI2" s="430">
        <f>IF(P2=1,AB2,0*(IF(V2=2,5,0)*IF(U2=3,17,0)*IF(T2=4,77,0)*IF(S2=5,777,0)*IF(R2=6,7777,0*(IF(Q2=6,77777,0)))))</f>
        <v>0</v>
      </c>
      <c r="AJ2" s="192"/>
      <c r="AM2" s="415">
        <f>IF(U3=1,2.5,0*(IF(T3=2,6,0)*IF(S3=3,66,0)*IF(R3=4,666,0)*IF(Q3=5,6666,0)*IF(P3=6,100000,0)))</f>
        <v>0</v>
      </c>
      <c r="AN2" s="405">
        <f>IF(T3=1,6,0*(IF(U3=2,2.5,0)*IF(S3=3,66,0)*IF(R3=4,666,0)*IF(Q3=6666,777,0)*IF(P3=100000,0)))</f>
        <v>6</v>
      </c>
      <c r="AO2" s="405">
        <f>IF(S3=1,66,0*(IF(U3=2,2.5,0)*IF(T3=3,6,0)*IF(R3=4,666,0)*IF(Q3=5,6666,0)*IF(P3=6,100000,0)))</f>
        <v>0</v>
      </c>
      <c r="AP2" s="405">
        <f>IF(R3=1,666,0*(IF(U3=2,2.5,0)*IF(T3=3,66,0)*IF(S3=4,666,0)*IF(Q3=5,6666,0)*IF(P3=6,100000,0)))</f>
        <v>0</v>
      </c>
      <c r="AQ2" s="405">
        <f>IF(Q3=1,6666,0*(IF(U3=2,2.5,0)*IF(T3=3,6,0)*IF(S3=4,66,0)*IF(R3=5,666,0)*IF(P3=6,100000,0)))</f>
        <v>0</v>
      </c>
      <c r="AR2" s="407">
        <f>IF(P3=1,100000,0*(IF(U3=2,2.5,0)*IF(T3=3,6,0)*IF(S3=4,66,0)*IF(R3=5,666,0)*IF(Q3=6,6666,0)))</f>
        <v>0</v>
      </c>
    </row>
    <row r="3" spans="1:44" ht="15.75" thickBot="1" x14ac:dyDescent="0.3">
      <c r="A3" s="206" t="s">
        <v>21</v>
      </c>
      <c r="B3" s="207">
        <v>4</v>
      </c>
      <c r="C3" s="208">
        <v>9</v>
      </c>
      <c r="D3" s="208">
        <v>0</v>
      </c>
      <c r="E3" s="208">
        <v>0</v>
      </c>
      <c r="F3" s="208">
        <v>5</v>
      </c>
      <c r="G3" s="208">
        <v>7</v>
      </c>
      <c r="H3" s="209">
        <v>1</v>
      </c>
      <c r="I3" s="210">
        <v>8</v>
      </c>
      <c r="J3" s="211">
        <v>3</v>
      </c>
      <c r="K3" s="211">
        <v>7</v>
      </c>
      <c r="L3" s="211">
        <v>6</v>
      </c>
      <c r="M3" s="211">
        <v>5</v>
      </c>
      <c r="N3" s="211">
        <v>9</v>
      </c>
      <c r="O3" s="212"/>
      <c r="P3" s="210">
        <f>COUNTIF(I3,4)</f>
        <v>0</v>
      </c>
      <c r="Q3" s="211">
        <f>COUNTIF(J3,9)</f>
        <v>0</v>
      </c>
      <c r="R3" s="211">
        <f>COUNTIF(K3,0)</f>
        <v>0</v>
      </c>
      <c r="S3" s="211">
        <f>COUNTIF(L3,0)</f>
        <v>0</v>
      </c>
      <c r="T3" s="211">
        <f>COUNTIF(M3,5)</f>
        <v>1</v>
      </c>
      <c r="U3" s="211">
        <f>COUNTIF(N3,7)</f>
        <v>0</v>
      </c>
      <c r="V3" s="213"/>
      <c r="W3" s="214" t="str">
        <f>IF(ISBLANK($V$2),"",IF($V$2=1,"Gewinn",IF($V$2=0,"Kein Gewinn","")))</f>
        <v>Kein Gewinn</v>
      </c>
      <c r="X3" s="215">
        <f>SUMIF(P3:U3,1)</f>
        <v>1</v>
      </c>
      <c r="Y3" s="216" t="str">
        <f>IF(ISBLANK(AM3),"",IF(AM3=2.5,"Gewinn",IF(AM3=0,"Kein Gewinn","")))</f>
        <v/>
      </c>
      <c r="Z3" s="434"/>
      <c r="AA3" s="403"/>
      <c r="AB3" s="403"/>
      <c r="AC3" s="428"/>
      <c r="AD3" s="406"/>
      <c r="AE3" s="406"/>
      <c r="AF3" s="406"/>
      <c r="AG3" s="406"/>
      <c r="AH3" s="406"/>
      <c r="AI3" s="408"/>
      <c r="AJ3" s="192"/>
      <c r="AM3" s="420"/>
      <c r="AN3" s="406"/>
      <c r="AO3" s="406"/>
      <c r="AP3" s="406"/>
      <c r="AQ3" s="406"/>
      <c r="AR3" s="408"/>
    </row>
    <row r="4" spans="1:44" ht="15.75" thickBot="1" x14ac:dyDescent="0.3">
      <c r="A4" s="217"/>
      <c r="B4" s="218"/>
      <c r="C4" s="218"/>
      <c r="D4" s="218"/>
      <c r="E4" s="218"/>
      <c r="F4" s="218"/>
      <c r="G4" s="218"/>
      <c r="H4" s="218"/>
      <c r="I4" s="218"/>
      <c r="J4" s="218"/>
      <c r="K4" s="218"/>
      <c r="L4" s="218"/>
      <c r="M4" s="218"/>
      <c r="N4" s="218"/>
      <c r="O4" s="218"/>
      <c r="P4" s="218"/>
      <c r="Q4" s="218"/>
      <c r="R4" s="218"/>
      <c r="S4" s="218"/>
      <c r="T4" s="218"/>
      <c r="U4" s="218"/>
      <c r="V4" s="218"/>
      <c r="W4" s="218"/>
      <c r="X4" s="218"/>
      <c r="Y4" s="219"/>
      <c r="Z4" s="220"/>
      <c r="AA4" s="220"/>
      <c r="AB4" s="220"/>
      <c r="AC4" s="310">
        <v>44204</v>
      </c>
      <c r="AD4" s="311">
        <v>44204</v>
      </c>
      <c r="AE4" s="311">
        <v>44204</v>
      </c>
      <c r="AF4" s="311">
        <v>44204</v>
      </c>
      <c r="AG4" s="311">
        <v>44204</v>
      </c>
      <c r="AH4" s="311">
        <v>44204</v>
      </c>
      <c r="AI4" s="311">
        <v>44204</v>
      </c>
      <c r="AJ4" s="312"/>
      <c r="AK4" s="313"/>
      <c r="AL4" s="313"/>
      <c r="AM4" s="311">
        <v>44204</v>
      </c>
      <c r="AN4" s="311">
        <v>44197</v>
      </c>
      <c r="AO4" s="311">
        <v>44197</v>
      </c>
      <c r="AP4" s="311">
        <v>44197</v>
      </c>
      <c r="AQ4" s="311">
        <v>44197</v>
      </c>
      <c r="AR4" s="314">
        <v>44197</v>
      </c>
    </row>
    <row r="5" spans="1:44" ht="15.75" thickBot="1" x14ac:dyDescent="0.3">
      <c r="A5" s="17">
        <v>44204</v>
      </c>
      <c r="B5" s="361" t="s">
        <v>0</v>
      </c>
      <c r="C5" s="340"/>
      <c r="D5" s="340"/>
      <c r="E5" s="340"/>
      <c r="F5" s="340"/>
      <c r="G5" s="340"/>
      <c r="H5" s="346"/>
      <c r="I5" s="363" t="s">
        <v>1</v>
      </c>
      <c r="J5" s="364"/>
      <c r="K5" s="364"/>
      <c r="L5" s="364"/>
      <c r="M5" s="364"/>
      <c r="N5" s="364"/>
      <c r="O5" s="365"/>
      <c r="P5" s="361" t="s">
        <v>146</v>
      </c>
      <c r="Q5" s="340"/>
      <c r="R5" s="340"/>
      <c r="S5" s="340"/>
      <c r="T5" s="340"/>
      <c r="U5" s="340"/>
      <c r="V5" s="340"/>
      <c r="W5" s="184" t="s">
        <v>20</v>
      </c>
      <c r="X5" s="185" t="s">
        <v>21</v>
      </c>
      <c r="Y5" s="186" t="s">
        <v>4</v>
      </c>
      <c r="Z5" s="187" t="s">
        <v>5</v>
      </c>
      <c r="AA5" s="188" t="s">
        <v>147</v>
      </c>
      <c r="AB5" s="188" t="s">
        <v>148</v>
      </c>
      <c r="AC5" s="306" t="s">
        <v>149</v>
      </c>
      <c r="AD5" s="307" t="s">
        <v>150</v>
      </c>
      <c r="AE5" s="307" t="s">
        <v>151</v>
      </c>
      <c r="AF5" s="307" t="s">
        <v>152</v>
      </c>
      <c r="AG5" s="307" t="s">
        <v>153</v>
      </c>
      <c r="AH5" s="307" t="s">
        <v>154</v>
      </c>
      <c r="AI5" s="308" t="s">
        <v>155</v>
      </c>
      <c r="AJ5" s="192"/>
      <c r="AM5" s="277" t="s">
        <v>156</v>
      </c>
      <c r="AN5" s="278" t="s">
        <v>157</v>
      </c>
      <c r="AO5" s="278" t="s">
        <v>158</v>
      </c>
      <c r="AP5" s="278" t="s">
        <v>159</v>
      </c>
      <c r="AQ5" s="278" t="s">
        <v>160</v>
      </c>
      <c r="AR5" s="309" t="s">
        <v>161</v>
      </c>
    </row>
    <row r="6" spans="1:44" x14ac:dyDescent="0.25">
      <c r="A6" s="196" t="s">
        <v>20</v>
      </c>
      <c r="B6" s="197">
        <v>4</v>
      </c>
      <c r="C6" s="198">
        <v>9</v>
      </c>
      <c r="D6" s="198">
        <v>0</v>
      </c>
      <c r="E6" s="198">
        <v>0</v>
      </c>
      <c r="F6" s="198">
        <v>5</v>
      </c>
      <c r="G6" s="198">
        <v>7</v>
      </c>
      <c r="H6" s="199">
        <v>1</v>
      </c>
      <c r="I6" s="197">
        <v>8</v>
      </c>
      <c r="J6" s="198">
        <v>6</v>
      </c>
      <c r="K6" s="198">
        <v>5</v>
      </c>
      <c r="L6" s="198">
        <v>7</v>
      </c>
      <c r="M6" s="198">
        <v>8</v>
      </c>
      <c r="N6" s="198">
        <v>1</v>
      </c>
      <c r="O6" s="199">
        <v>8</v>
      </c>
      <c r="P6" s="197">
        <f>COUNTIF(I6,4)</f>
        <v>0</v>
      </c>
      <c r="Q6" s="198">
        <f>COUNTIF(J6,9)</f>
        <v>0</v>
      </c>
      <c r="R6" s="198">
        <f>COUNTIF(K6,0)</f>
        <v>0</v>
      </c>
      <c r="S6" s="198">
        <f>COUNTIF(L6,0)</f>
        <v>0</v>
      </c>
      <c r="T6" s="198">
        <f>COUNTIF(M6,5)</f>
        <v>0</v>
      </c>
      <c r="U6" s="198">
        <f>COUNTIF(N6,7)</f>
        <v>0</v>
      </c>
      <c r="V6" s="200">
        <f>COUNTIF(O6,1)</f>
        <v>0</v>
      </c>
      <c r="W6" s="201">
        <f>SUMIF(P6:V6,1)</f>
        <v>0</v>
      </c>
      <c r="X6" s="202" t="str">
        <f>IF(ISBLANK(U7),"",IF(U7=1,"Gewinn",IF(U7=0,"Kein Gewinn","")))</f>
        <v>Kein Gewinn</v>
      </c>
      <c r="Y6" s="203" t="str">
        <f>IF(ISBLANK(AC6:AI),"",IF(AC6=5,"Gewinn",IF(AC6=0,"Kein Gewinn","")))</f>
        <v>Kein Gewinn</v>
      </c>
      <c r="Z6" s="433"/>
      <c r="AA6" s="402">
        <v>100000</v>
      </c>
      <c r="AB6" s="402">
        <v>100000</v>
      </c>
      <c r="AC6" s="444">
        <f>IF(V6=1,5,0*(IF(U6=2,17,0)*IF(T6=3,77,0)*IF(S6=4,777,0)*IF(R6=5,7777,0)*IF(Q6=6,77777,0*(IF(P6=7,0,0)))))</f>
        <v>0</v>
      </c>
      <c r="AD6" s="446">
        <f>IF(U6=1,17,0*(IF(V6=2,5,0)*IF(T6=3,77,0)*IF(S6=4,777,0)*IF(R6=5,7777,0)*IF(Q6=6,77777,0*(IF(P6=7,77777,0)))))</f>
        <v>0</v>
      </c>
      <c r="AE6" s="446">
        <f>IF(T6=1,77,0*(IF(V6=5,0)*IF(U6=3,17,0)*IF(S6=4,77,0)*IF(R6=5,777,0)*IF(Q6=6,7777,0*(IF(P6=7,77777,0)))))</f>
        <v>0</v>
      </c>
      <c r="AF6" s="446">
        <f>IF(S6=1,777,0*(IF(V6=2,5,0)*IF(U6=3,17,0)*IF(T6=4,77,0)*IF(R6=5,777,0)*IF(Q6=6,7777,0*(IF(P6=7,77777,0)))))</f>
        <v>0</v>
      </c>
      <c r="AG6" s="446">
        <f>IF(R6=1,7777,0*(IF(V6=2,5,0)*IF(U6=3,17,0)*IF(T6=4,77,0)*IF(S6=5,777,0)*IF(R6=6,77777,0*(IF(P6=7,0,0)))))</f>
        <v>0</v>
      </c>
      <c r="AH6" s="446">
        <f>IF(Q6=1,77777,0*(IF(V6=2,5,0)*IF(U6=3,17,0)*IF(T6=4,77,0)*IF(S6=5,777,0)*IF(R6=6,77777,0*(IF(P6=7,100000000,0)))))</f>
        <v>0</v>
      </c>
      <c r="AI6" s="442">
        <f>IF(P6=1,AB6,0*(IF(V6=2,5,0)*IF(U6=3,17,0)*IF(T6=4,77,0)*IF(S6=5,777,0)*IF(R6=6,7777,0*(IF(Q6=6,77777,0)))))</f>
        <v>0</v>
      </c>
      <c r="AJ6" s="192"/>
      <c r="AM6" s="415">
        <f>IF(U7=1,2.5,0*(IF(T7=2,6,0)*IF(S7=3,66,0)*IF(R7=4,666,0)*IF(Q7=5,6666,0)*IF(P7=6,100000,0)))</f>
        <v>0</v>
      </c>
      <c r="AN6" s="405">
        <f>IF(T7=1,6,0*(IF(U7=2,2.5,0)*IF(S7=3,66,0)*IF(R7=4,666,0)*IF(Q7=6666,777,0)*IF(P7=100000,0)))</f>
        <v>0</v>
      </c>
      <c r="AO6" s="405">
        <f>IF(S7=1,66,0*(IF(U7=2,2.5,0)*IF(T7=3,6,0)*IF(R7=4,666,0)*IF(Q7=5,6666,0)*IF(P7=6,100000,0)))</f>
        <v>0</v>
      </c>
      <c r="AP6" s="405">
        <f>IF(R7=1,666,0*(IF(U7=2,2.5,0)*IF(T7=3,66,0)*IF(S7=4,666,0)*IF(Q7=5,6666,0)*IF(P7=6,100000,0)))</f>
        <v>0</v>
      </c>
      <c r="AQ6" s="405">
        <f>IF(Q7=1,6666,0*(IF(U7=2,2.5,0)*IF(T7=3,6,0)*IF(S7=4,66,0)*IF(R7=5,666,0)*IF(P7=6,100000,0)))</f>
        <v>0</v>
      </c>
      <c r="AR6" s="407">
        <f>IF(P7=1,100000,0*(IF(U7=2,2.5,0)*IF(T7=3,6,0)*IF(S7=4,66,0)*IF(R7=5,666,0)*IF(Q7=6,6666,0)))</f>
        <v>100000</v>
      </c>
    </row>
    <row r="7" spans="1:44" ht="15.75" thickBot="1" x14ac:dyDescent="0.3">
      <c r="A7" s="206" t="s">
        <v>21</v>
      </c>
      <c r="B7" s="207">
        <v>4</v>
      </c>
      <c r="C7" s="208">
        <v>9</v>
      </c>
      <c r="D7" s="208">
        <v>0</v>
      </c>
      <c r="E7" s="208">
        <v>0</v>
      </c>
      <c r="F7" s="208">
        <v>5</v>
      </c>
      <c r="G7" s="208">
        <v>7</v>
      </c>
      <c r="H7" s="209">
        <v>1</v>
      </c>
      <c r="I7" s="210">
        <v>4</v>
      </c>
      <c r="J7" s="211">
        <v>0</v>
      </c>
      <c r="K7" s="211">
        <v>1</v>
      </c>
      <c r="L7" s="211">
        <v>3</v>
      </c>
      <c r="M7" s="211">
        <v>6</v>
      </c>
      <c r="N7" s="211">
        <v>9</v>
      </c>
      <c r="O7" s="212"/>
      <c r="P7" s="210">
        <f>COUNTIF(I7,4)</f>
        <v>1</v>
      </c>
      <c r="Q7" s="211">
        <f>COUNTIF(J7,9)</f>
        <v>0</v>
      </c>
      <c r="R7" s="211">
        <f>COUNTIF(K7,0)</f>
        <v>0</v>
      </c>
      <c r="S7" s="211">
        <f>COUNTIF(L7,0)</f>
        <v>0</v>
      </c>
      <c r="T7" s="211">
        <f>COUNTIF(M7,5)</f>
        <v>0</v>
      </c>
      <c r="U7" s="211">
        <f>COUNTIF(N7,7)</f>
        <v>0</v>
      </c>
      <c r="V7" s="213"/>
      <c r="W7" s="214" t="str">
        <f>IF(ISBLANK($V$2),"",IF($V$2=1,"Gewinn",IF($V$2=0,"Kein Gewinn","")))</f>
        <v>Kein Gewinn</v>
      </c>
      <c r="X7" s="215">
        <f>SUMIF(P7:U7,1)</f>
        <v>1</v>
      </c>
      <c r="Y7" s="216" t="str">
        <f>IF(ISBLANK(AM7),"",IF(AM7=2.5,"Gewinn",IF(AM7=0,"Kein Gewinn","")))</f>
        <v/>
      </c>
      <c r="Z7" s="434"/>
      <c r="AA7" s="403"/>
      <c r="AB7" s="403"/>
      <c r="AC7" s="445"/>
      <c r="AD7" s="447"/>
      <c r="AE7" s="447"/>
      <c r="AF7" s="447"/>
      <c r="AG7" s="447"/>
      <c r="AH7" s="447"/>
      <c r="AI7" s="443"/>
      <c r="AJ7" s="192"/>
      <c r="AM7" s="420"/>
      <c r="AN7" s="406"/>
      <c r="AO7" s="406"/>
      <c r="AP7" s="406"/>
      <c r="AQ7" s="406"/>
      <c r="AR7" s="408"/>
    </row>
    <row r="8" spans="1:44" ht="15.75" thickBot="1" x14ac:dyDescent="0.3">
      <c r="A8" s="217"/>
      <c r="B8" s="218"/>
      <c r="C8" s="218"/>
      <c r="D8" s="218"/>
      <c r="E8" s="218"/>
      <c r="F8" s="218"/>
      <c r="G8" s="218"/>
      <c r="H8" s="218"/>
      <c r="I8" s="218"/>
      <c r="J8" s="218"/>
      <c r="K8" s="218"/>
      <c r="L8" s="218"/>
      <c r="M8" s="218"/>
      <c r="N8" s="218"/>
      <c r="O8" s="218"/>
      <c r="P8" s="218"/>
      <c r="Q8" s="218"/>
      <c r="R8" s="218"/>
      <c r="S8" s="218"/>
      <c r="T8" s="218"/>
      <c r="U8" s="218"/>
      <c r="V8" s="218"/>
      <c r="W8" s="218"/>
      <c r="X8" s="218"/>
      <c r="Y8" s="219"/>
      <c r="Z8" s="220"/>
      <c r="AA8" s="220"/>
      <c r="AB8" s="220"/>
      <c r="AC8" s="281">
        <v>44211</v>
      </c>
      <c r="AD8" s="282">
        <v>44211</v>
      </c>
      <c r="AE8" s="282">
        <v>44211</v>
      </c>
      <c r="AF8" s="282">
        <v>44211</v>
      </c>
      <c r="AG8" s="282">
        <v>44211</v>
      </c>
      <c r="AH8" s="282">
        <v>44211</v>
      </c>
      <c r="AI8" s="283">
        <v>44211</v>
      </c>
      <c r="AJ8" s="315"/>
      <c r="AK8" s="183"/>
      <c r="AL8" s="183"/>
      <c r="AM8" s="281">
        <v>44211</v>
      </c>
      <c r="AN8" s="282">
        <v>44211</v>
      </c>
      <c r="AO8" s="282">
        <v>44211</v>
      </c>
      <c r="AP8" s="282">
        <v>44211</v>
      </c>
      <c r="AQ8" s="282">
        <v>44211</v>
      </c>
      <c r="AR8" s="283">
        <v>44211</v>
      </c>
    </row>
    <row r="9" spans="1:44" ht="15.75" thickBot="1" x14ac:dyDescent="0.3">
      <c r="A9" s="17">
        <v>44211</v>
      </c>
      <c r="B9" s="361" t="s">
        <v>0</v>
      </c>
      <c r="C9" s="340"/>
      <c r="D9" s="340"/>
      <c r="E9" s="340"/>
      <c r="F9" s="340"/>
      <c r="G9" s="340"/>
      <c r="H9" s="346"/>
      <c r="I9" s="363" t="s">
        <v>1</v>
      </c>
      <c r="J9" s="364"/>
      <c r="K9" s="364"/>
      <c r="L9" s="364"/>
      <c r="M9" s="364"/>
      <c r="N9" s="364"/>
      <c r="O9" s="365"/>
      <c r="P9" s="361" t="s">
        <v>146</v>
      </c>
      <c r="Q9" s="340"/>
      <c r="R9" s="340"/>
      <c r="S9" s="340"/>
      <c r="T9" s="340"/>
      <c r="U9" s="340"/>
      <c r="V9" s="340"/>
      <c r="W9" s="184" t="s">
        <v>20</v>
      </c>
      <c r="X9" s="185" t="s">
        <v>21</v>
      </c>
      <c r="Y9" s="186" t="s">
        <v>4</v>
      </c>
      <c r="Z9" s="187" t="s">
        <v>5</v>
      </c>
      <c r="AA9" s="188" t="s">
        <v>147</v>
      </c>
      <c r="AB9" s="188" t="s">
        <v>148</v>
      </c>
      <c r="AC9" s="306" t="s">
        <v>149</v>
      </c>
      <c r="AD9" s="307" t="s">
        <v>150</v>
      </c>
      <c r="AE9" s="307" t="s">
        <v>151</v>
      </c>
      <c r="AF9" s="307" t="s">
        <v>152</v>
      </c>
      <c r="AG9" s="307" t="s">
        <v>153</v>
      </c>
      <c r="AH9" s="307" t="s">
        <v>154</v>
      </c>
      <c r="AI9" s="308" t="s">
        <v>155</v>
      </c>
      <c r="AJ9" s="192"/>
      <c r="AM9" s="277" t="s">
        <v>156</v>
      </c>
      <c r="AN9" s="278" t="s">
        <v>157</v>
      </c>
      <c r="AO9" s="278" t="s">
        <v>158</v>
      </c>
      <c r="AP9" s="278" t="s">
        <v>159</v>
      </c>
      <c r="AQ9" s="278" t="s">
        <v>160</v>
      </c>
      <c r="AR9" s="309" t="s">
        <v>161</v>
      </c>
    </row>
    <row r="10" spans="1:44" x14ac:dyDescent="0.25">
      <c r="A10" s="196" t="s">
        <v>20</v>
      </c>
      <c r="B10" s="197">
        <v>4</v>
      </c>
      <c r="C10" s="198">
        <v>9</v>
      </c>
      <c r="D10" s="198">
        <v>0</v>
      </c>
      <c r="E10" s="198">
        <v>0</v>
      </c>
      <c r="F10" s="198">
        <v>5</v>
      </c>
      <c r="G10" s="198">
        <v>7</v>
      </c>
      <c r="H10" s="199">
        <v>1</v>
      </c>
      <c r="I10" s="197">
        <v>8</v>
      </c>
      <c r="J10" s="198">
        <v>4</v>
      </c>
      <c r="K10" s="198">
        <v>5</v>
      </c>
      <c r="L10" s="198">
        <v>0</v>
      </c>
      <c r="M10" s="198">
        <v>7</v>
      </c>
      <c r="N10" s="198">
        <v>7</v>
      </c>
      <c r="O10" s="199">
        <v>2</v>
      </c>
      <c r="P10" s="197">
        <f>COUNTIF(I10,4)</f>
        <v>0</v>
      </c>
      <c r="Q10" s="198">
        <f>COUNTIF(J10,9)</f>
        <v>0</v>
      </c>
      <c r="R10" s="198">
        <f>COUNTIF(K10,0)</f>
        <v>0</v>
      </c>
      <c r="S10" s="198">
        <f>COUNTIF(L10,0)</f>
        <v>1</v>
      </c>
      <c r="T10" s="198">
        <f>COUNTIF(M10,5)</f>
        <v>0</v>
      </c>
      <c r="U10" s="198">
        <f>COUNTIF(N10,7)</f>
        <v>1</v>
      </c>
      <c r="V10" s="200">
        <f>COUNTIF(O10,1)</f>
        <v>0</v>
      </c>
      <c r="W10" s="201">
        <f>SUMIF(P10:V10,1)</f>
        <v>2</v>
      </c>
      <c r="X10" s="202" t="str">
        <f>IF(ISBLANK(U11),"",IF(U11=1,"Gewinn",IF(U11=0,"Kein Gewinn","")))</f>
        <v>Kein Gewinn</v>
      </c>
      <c r="Y10" s="203" t="str">
        <f>IF(ISBLANK(AC10),"",IF(AC10=5,"Gewinn",IF(AC10=0,"Kein Gewinn","")))</f>
        <v>Kein Gewinn</v>
      </c>
      <c r="Z10" s="433"/>
      <c r="AA10" s="402">
        <v>100000</v>
      </c>
      <c r="AB10" s="402">
        <v>100000</v>
      </c>
      <c r="AC10" s="431">
        <f>IF(V10=1,5,0*(IF(U10=2,17,0)*IF(T10=3,77,0)*IF(S10=4,777,0)*IF(R10=5,7777,0)*IF(Q10=6,77777,0*(IF(P10=7,0,0)))))</f>
        <v>0</v>
      </c>
      <c r="AD10" s="432">
        <f>IF(U10=1,17,0*(IF(V10=2,5,0)*IF(T10=3,77,0)*IF(S10=4,777,0)*IF(R10=5,7777,0)*IF(Q10=6,77777,0*(IF(P10=7,77777,0)))))</f>
        <v>17</v>
      </c>
      <c r="AE10" s="432">
        <f>IF(T10=1,77,0*(IF(V10=5,0)*IF(U10=3,17,0)*IF(S10=4,77,0)*IF(R10=5,777,0)*IF(Q10=6,7777,0*(IF(P10=7,77777,0)))))</f>
        <v>0</v>
      </c>
      <c r="AF10" s="432">
        <f>IF(S10=1,777,0*(IF(V10=2,5,0)*IF(U10=3,17,0)*IF(T10=4,77,0)*IF(R10=5,777,0)*IF(Q10=6,7777,0*(IF(P10=7,77777,0)))))</f>
        <v>777</v>
      </c>
      <c r="AG10" s="432">
        <f>IF(R10=1,7777,0*(IF(V10=2,5,0)*IF(U10=3,17,0)*IF(T10=4,77,0)*IF(S10=5,777,0)*IF(R10=6,77777,0*(IF(P10=7,0,0)))))</f>
        <v>0</v>
      </c>
      <c r="AH10" s="432">
        <f>IF(Q10=1,77777,0*(IF(V10=2,5,0)*IF(U10=3,17,0)*IF(T10=4,77,0)*IF(S10=5,777,0)*IF(R10=6,77777,0*(IF(P10=7,0,0)))))</f>
        <v>0</v>
      </c>
      <c r="AI10" s="430" t="b">
        <f>IF(P10=AA10,0*(IF(V10=2,5,0)*IF(U10=3,17,0)*IF(T10=4,77,0)*IF(S10=5,777,0)*IF(R10=6,7777,0*(IF(Q10=6,77777,0)))))</f>
        <v>0</v>
      </c>
      <c r="AJ10" s="192"/>
      <c r="AM10" s="415">
        <f>IF(U11=1,2.5,0*(IF(T11=2,6,0)*IF(S11=3,66,0)*IF(R11=4,666,0)*IF(Q11=5,6666,0)*IF(P11=6,100000,0)))</f>
        <v>0</v>
      </c>
      <c r="AN10" s="405">
        <f>IF(T11=1,6,0*(IF(U11=2,2.5,0)*IF(S11=3,66,0)*IF(R11=4,666,0)*IF(Q11=6666,777,0)*IF(P11=100000,0)))</f>
        <v>0</v>
      </c>
      <c r="AO10" s="405">
        <f>IF(S11=1,66,0*(IF(U11=2,2.5,0)*IF(T11=3,6,0)*IF(R11=4,666,0)*IF(Q11=5,6666,0)*IF(P11=6,100000,0)))</f>
        <v>0</v>
      </c>
      <c r="AP10" s="405">
        <f>IF(R11=1,666,0*(IF(U11=2,2.5,0)*IF(T11=3,66,0)*IF(S11=4,666,0)*IF(Q11=5,6666,0)*IF(P11=6,100000,0)))</f>
        <v>0</v>
      </c>
      <c r="AQ10" s="405">
        <f>IF(Q11=1,6666,0*(IF(U11=2,2.5,0)*IF(T11=3,6,0)*IF(S11=4,66,0)*IF(R11=5,666,0)*IF(P11=6,100000,0)))</f>
        <v>0</v>
      </c>
      <c r="AR10" s="407">
        <f>IF(P11=1,100000,0*(IF(U11=2,2.5,0)*IF(T11=3,6,0)*IF(S11=4,66,0)*IF(R11=5,666,0)*IF(Q11=6,6666,0)))</f>
        <v>0</v>
      </c>
    </row>
    <row r="11" spans="1:44" ht="15.75" thickBot="1" x14ac:dyDescent="0.3">
      <c r="A11" s="206" t="s">
        <v>21</v>
      </c>
      <c r="B11" s="207">
        <v>4</v>
      </c>
      <c r="C11" s="208">
        <v>9</v>
      </c>
      <c r="D11" s="208">
        <v>0</v>
      </c>
      <c r="E11" s="208">
        <v>0</v>
      </c>
      <c r="F11" s="208">
        <v>5</v>
      </c>
      <c r="G11" s="208">
        <v>7</v>
      </c>
      <c r="H11" s="209">
        <v>1</v>
      </c>
      <c r="I11" s="210">
        <v>2</v>
      </c>
      <c r="J11" s="211">
        <v>7</v>
      </c>
      <c r="K11" s="211">
        <v>8</v>
      </c>
      <c r="L11" s="211">
        <v>3</v>
      </c>
      <c r="M11" s="211">
        <v>8</v>
      </c>
      <c r="N11" s="211">
        <v>2</v>
      </c>
      <c r="O11" s="212"/>
      <c r="P11" s="210">
        <f>COUNTIF(I11,4)</f>
        <v>0</v>
      </c>
      <c r="Q11" s="211">
        <f>COUNTIF(J11,9)</f>
        <v>0</v>
      </c>
      <c r="R11" s="211">
        <f>COUNTIF(K11,0)</f>
        <v>0</v>
      </c>
      <c r="S11" s="211">
        <f>COUNTIF(L11,0)</f>
        <v>0</v>
      </c>
      <c r="T11" s="211">
        <f>COUNTIF(M11,5)</f>
        <v>0</v>
      </c>
      <c r="U11" s="211">
        <f>COUNTIF(N11,7)</f>
        <v>0</v>
      </c>
      <c r="V11" s="213"/>
      <c r="W11" s="214" t="str">
        <f>IF(ISBLANK($V$2),"",IF($V$2=1,"Gewinn",IF($V$2=0,"Kein Gewinn","")))</f>
        <v>Kein Gewinn</v>
      </c>
      <c r="X11" s="215">
        <f>SUMIF(P11:U11,1)</f>
        <v>0</v>
      </c>
      <c r="Y11" s="216" t="str">
        <f>IF(ISBLANK(AM11),"",IF(AM11=2.5,"Gewinn",IF(AM11=0,"Kein Gewinn","")))</f>
        <v/>
      </c>
      <c r="Z11" s="434"/>
      <c r="AA11" s="403"/>
      <c r="AB11" s="403"/>
      <c r="AC11" s="428"/>
      <c r="AD11" s="406"/>
      <c r="AE11" s="406"/>
      <c r="AF11" s="406"/>
      <c r="AG11" s="406"/>
      <c r="AH11" s="406"/>
      <c r="AI11" s="408"/>
      <c r="AJ11" s="192"/>
      <c r="AM11" s="420"/>
      <c r="AN11" s="406"/>
      <c r="AO11" s="406"/>
      <c r="AP11" s="406"/>
      <c r="AQ11" s="406"/>
      <c r="AR11" s="408"/>
    </row>
    <row r="12" spans="1:44" ht="15.75" thickBot="1" x14ac:dyDescent="0.3">
      <c r="A12" s="217"/>
      <c r="B12" s="218"/>
      <c r="C12" s="218"/>
      <c r="D12" s="218"/>
      <c r="E12" s="218"/>
      <c r="F12" s="218"/>
      <c r="G12" s="218"/>
      <c r="H12" s="218"/>
      <c r="I12" s="218"/>
      <c r="J12" s="218"/>
      <c r="K12" s="218"/>
      <c r="L12" s="218"/>
      <c r="M12" s="218"/>
      <c r="N12" s="218"/>
      <c r="O12" s="218"/>
      <c r="P12" s="218"/>
      <c r="Q12" s="218"/>
      <c r="R12" s="218"/>
      <c r="S12" s="218"/>
      <c r="T12" s="218"/>
      <c r="U12" s="218"/>
      <c r="V12" s="218"/>
      <c r="W12" s="218"/>
      <c r="X12" s="218"/>
      <c r="Y12" s="219"/>
      <c r="Z12" s="220"/>
      <c r="AA12" s="220"/>
      <c r="AB12" s="220"/>
      <c r="AC12" s="281">
        <v>44218</v>
      </c>
      <c r="AD12" s="282">
        <v>44218</v>
      </c>
      <c r="AE12" s="282">
        <v>44218</v>
      </c>
      <c r="AF12" s="282">
        <v>44218</v>
      </c>
      <c r="AG12" s="282">
        <v>44218</v>
      </c>
      <c r="AH12" s="282">
        <v>44218</v>
      </c>
      <c r="AI12" s="283">
        <v>44218</v>
      </c>
      <c r="AJ12" s="316"/>
      <c r="AK12" s="183"/>
      <c r="AL12" s="183"/>
      <c r="AM12" s="281">
        <v>44218</v>
      </c>
      <c r="AN12" s="282">
        <v>44218</v>
      </c>
      <c r="AO12" s="282">
        <v>44218</v>
      </c>
      <c r="AP12" s="282">
        <v>44218</v>
      </c>
      <c r="AQ12" s="282">
        <v>44218</v>
      </c>
      <c r="AR12" s="283">
        <v>44218</v>
      </c>
    </row>
    <row r="13" spans="1:44" ht="15.75" thickBot="1" x14ac:dyDescent="0.3">
      <c r="A13" s="17">
        <v>44583</v>
      </c>
      <c r="B13" s="361" t="s">
        <v>0</v>
      </c>
      <c r="C13" s="340"/>
      <c r="D13" s="340"/>
      <c r="E13" s="340"/>
      <c r="F13" s="340"/>
      <c r="G13" s="340"/>
      <c r="H13" s="346"/>
      <c r="I13" s="363" t="s">
        <v>1</v>
      </c>
      <c r="J13" s="364"/>
      <c r="K13" s="364"/>
      <c r="L13" s="364"/>
      <c r="M13" s="364"/>
      <c r="N13" s="364"/>
      <c r="O13" s="365"/>
      <c r="P13" s="361" t="s">
        <v>146</v>
      </c>
      <c r="Q13" s="340"/>
      <c r="R13" s="340"/>
      <c r="S13" s="340"/>
      <c r="T13" s="340"/>
      <c r="U13" s="340"/>
      <c r="V13" s="340"/>
      <c r="W13" s="184" t="s">
        <v>20</v>
      </c>
      <c r="X13" s="185" t="s">
        <v>21</v>
      </c>
      <c r="Y13" s="186" t="s">
        <v>4</v>
      </c>
      <c r="Z13" s="204" t="s">
        <v>5</v>
      </c>
      <c r="AA13" s="188" t="s">
        <v>147</v>
      </c>
      <c r="AB13" s="188" t="s">
        <v>148</v>
      </c>
      <c r="AC13" s="306" t="s">
        <v>149</v>
      </c>
      <c r="AD13" s="307" t="s">
        <v>150</v>
      </c>
      <c r="AE13" s="307" t="s">
        <v>151</v>
      </c>
      <c r="AF13" s="307" t="s">
        <v>152</v>
      </c>
      <c r="AG13" s="307" t="s">
        <v>153</v>
      </c>
      <c r="AH13" s="307" t="s">
        <v>154</v>
      </c>
      <c r="AI13" s="308" t="s">
        <v>155</v>
      </c>
      <c r="AJ13" s="192"/>
      <c r="AM13" s="277" t="s">
        <v>156</v>
      </c>
      <c r="AN13" s="278" t="s">
        <v>157</v>
      </c>
      <c r="AO13" s="278" t="s">
        <v>158</v>
      </c>
      <c r="AP13" s="278" t="s">
        <v>159</v>
      </c>
      <c r="AQ13" s="278" t="s">
        <v>160</v>
      </c>
      <c r="AR13" s="309" t="s">
        <v>161</v>
      </c>
    </row>
    <row r="14" spans="1:44" x14ac:dyDescent="0.25">
      <c r="A14" s="196" t="s">
        <v>20</v>
      </c>
      <c r="B14" s="197">
        <v>4</v>
      </c>
      <c r="C14" s="198">
        <v>9</v>
      </c>
      <c r="D14" s="198">
        <v>0</v>
      </c>
      <c r="E14" s="198">
        <v>0</v>
      </c>
      <c r="F14" s="198">
        <v>5</v>
      </c>
      <c r="G14" s="198">
        <v>7</v>
      </c>
      <c r="H14" s="199">
        <v>1</v>
      </c>
      <c r="I14" s="298">
        <v>4</v>
      </c>
      <c r="J14" s="10">
        <v>5</v>
      </c>
      <c r="K14" s="10">
        <v>8</v>
      </c>
      <c r="L14" s="10">
        <v>4</v>
      </c>
      <c r="M14" s="10">
        <v>8</v>
      </c>
      <c r="N14" s="10">
        <v>8</v>
      </c>
      <c r="O14" s="300">
        <v>8</v>
      </c>
      <c r="P14" s="197">
        <f>COUNTIF(I14,4)</f>
        <v>1</v>
      </c>
      <c r="Q14" s="198">
        <f>COUNTIF(J14,9)</f>
        <v>0</v>
      </c>
      <c r="R14" s="198">
        <f>COUNTIF(K14,0)</f>
        <v>0</v>
      </c>
      <c r="S14" s="198">
        <f>COUNTIF(L14,0)</f>
        <v>0</v>
      </c>
      <c r="T14" s="198">
        <f>COUNTIF(M14,5)</f>
        <v>0</v>
      </c>
      <c r="U14" s="198">
        <f>COUNTIF(N14,7)</f>
        <v>0</v>
      </c>
      <c r="V14" s="200">
        <f>COUNTIF(O14,1)</f>
        <v>0</v>
      </c>
      <c r="W14" s="201">
        <f>SUMIF(P14:V14,1)</f>
        <v>1</v>
      </c>
      <c r="X14" s="202" t="str">
        <f>IF(ISBLANK(U15),"",IF(U15=1,"Gewinn",IF(U15=0,"Kein Gewinn","")))</f>
        <v>Kein Gewinn</v>
      </c>
      <c r="Y14" s="214" t="str">
        <f>IF(ISBLANK(V14),"",IF(V14=1,"Gewinn",IF(V14=0,"Kein Gewinn","")))</f>
        <v>Kein Gewinn</v>
      </c>
      <c r="Z14" s="433"/>
      <c r="AA14" s="402">
        <v>100000</v>
      </c>
      <c r="AB14" s="402">
        <v>100000</v>
      </c>
      <c r="AC14" s="431">
        <f>IF(V14=1,5,0*(IF(U14=2,17,0)*IF(T14=3,77,0)*IF(S14=4,777,0)*IF(R14=5,7777,0)*IF(Q14=6,77777,0*(IF(P14=7,0,0)))))</f>
        <v>0</v>
      </c>
      <c r="AD14" s="432">
        <f>IF(U14=1,17,0*(IF(V14=2,5,0)*IF(T14=3,77,0)*IF(S14=4,777,0)*IF(R14=5,7777,0)*IF(Q14=6,77777,0*(IF(P14=7,77777,0)))))</f>
        <v>0</v>
      </c>
      <c r="AE14" s="432">
        <f>IF(T14=1,77,0*(IF(V14=5,0)*IF(U14=3,17,0)*IF(S14=4,77,0)*IF(R14=5,777,0)*IF(Q14=6,7777,0*(IF(P14=7,77777,0)))))</f>
        <v>0</v>
      </c>
      <c r="AF14" s="432">
        <f>IF(S14=1,777,0*(IF(V14=2,5,0)*IF(U14=3,17,0)*IF(T14=4,77,0)*IF(R14=5,777,0)*IF(Q14=6,7777,0*(IF(P14=7,77777,0)))))</f>
        <v>0</v>
      </c>
      <c r="AG14" s="432">
        <f>IF(R14=1,7777,0*(IF(V14=2,5,0)*IF(U14=3,17,0)*IF(T14=4,77,0)*IF(S14=5,777,0)*IF(R14=6,77777,0*(IF(P14=7,0,0)))))</f>
        <v>0</v>
      </c>
      <c r="AH14" s="432">
        <f>IF(Q14=1,77777,0*(IF(V14=2,5,0)*IF(U14=3,17,0)*IF(T14=4,77,0)*IF(S14=5,777,0)*IF(R14=6,77777,0*(IF(P14=7,0,0)))))</f>
        <v>0</v>
      </c>
      <c r="AI14" s="430">
        <f>IF(P14=1,0*(IF(V14=2,5,0)*IF(U14=3,17,0)*IF(T14=4,77,0)*IF(S14=5,777,0)*IF(R14=6,7777,0*(IF(Q14=6,77777,0)))))</f>
        <v>0</v>
      </c>
      <c r="AJ14" s="192"/>
      <c r="AM14" s="415">
        <f>IF(U15=1,2.5,0*(IF(T15=2,6,0)*IF(S15=3,66,0)*IF(R15=4,666,0)*IF(Q15=5,6666,0)*IF(P15=6,100000,0)))</f>
        <v>0</v>
      </c>
      <c r="AN14" s="405">
        <f>IF(T15=1,6,0*(IF(U15=2,2.5,0)*IF(S15=3,66,0)*IF(R15=4,666,0)*IF(Q15=6666,777,0)*IF(P15=100000,0)))</f>
        <v>0</v>
      </c>
      <c r="AO14" s="405">
        <f>IF(S15=1,66,0*(IF(U15=2,2.5,0)*IF(T15=3,6,0)*IF(R15=4,666,0)*IF(Q15=5,6666,0)*IF(P15=6,100000,0)))</f>
        <v>66</v>
      </c>
      <c r="AP14" s="405">
        <f>IF(R15=1,666,0*(IF(U15=2,2.5,0)*IF(T15=3,66,0)*IF(S15=4,666,0)*IF(Q15=5,6666,0)*IF(P15=6,100000,0)))</f>
        <v>0</v>
      </c>
      <c r="AQ14" s="405">
        <f>IF(Q15=1,6666,0*(IF(U15=2,2.5,0)*IF(T15=3,6,0)*IF(S15=4,66,0)*IF(R15=5,666,0)*IF(P15=6,100000,0)))</f>
        <v>0</v>
      </c>
      <c r="AR14" s="407">
        <f>IF(P15=1,100000,0*(IF(U15=2,2.5,0)*IF(T15=3,6,0)*IF(S15=4,66,0)*IF(R15=5,666,0)*IF(Q15=6,6666,0)))</f>
        <v>0</v>
      </c>
    </row>
    <row r="15" spans="1:44" ht="15.75" thickBot="1" x14ac:dyDescent="0.3">
      <c r="A15" s="206" t="s">
        <v>21</v>
      </c>
      <c r="B15" s="207">
        <v>4</v>
      </c>
      <c r="C15" s="208">
        <v>9</v>
      </c>
      <c r="D15" s="208">
        <v>0</v>
      </c>
      <c r="E15" s="208">
        <v>0</v>
      </c>
      <c r="F15" s="208">
        <v>5</v>
      </c>
      <c r="G15" s="208">
        <v>7</v>
      </c>
      <c r="H15" s="209">
        <v>1</v>
      </c>
      <c r="I15" s="207">
        <v>9</v>
      </c>
      <c r="J15" s="208">
        <v>3</v>
      </c>
      <c r="K15" s="208">
        <v>4</v>
      </c>
      <c r="L15" s="208">
        <v>0</v>
      </c>
      <c r="M15" s="208">
        <v>3</v>
      </c>
      <c r="N15" s="208">
        <v>0</v>
      </c>
      <c r="O15" s="209"/>
      <c r="P15" s="210">
        <f>COUNTIF(I15,4)</f>
        <v>0</v>
      </c>
      <c r="Q15" s="211">
        <f>COUNTIF(J15,9)</f>
        <v>0</v>
      </c>
      <c r="R15" s="211">
        <f>COUNTIF(K15,0)</f>
        <v>0</v>
      </c>
      <c r="S15" s="211">
        <f>COUNTIF(L15,0)</f>
        <v>1</v>
      </c>
      <c r="T15" s="211">
        <f>COUNTIF(M15,5)</f>
        <v>0</v>
      </c>
      <c r="U15" s="211">
        <f>COUNTIF(N15,7)</f>
        <v>0</v>
      </c>
      <c r="V15" s="213"/>
      <c r="W15" s="214" t="str">
        <f>IF(ISBLANK($V$2),"",IF($V$2=1,"Gewinn",IF($V$2=0,"Kein Gewinn","")))</f>
        <v>Kein Gewinn</v>
      </c>
      <c r="X15" s="215">
        <f>SUMIF(P15:U15,1)</f>
        <v>1</v>
      </c>
      <c r="Y15" s="203" t="str">
        <f>IF(ISBLANK(U15),"",IF(U15=1,"Gewinn",IF(U15=0,"Kein Gewinn","")))</f>
        <v>Kein Gewinn</v>
      </c>
      <c r="Z15" s="434"/>
      <c r="AA15" s="403"/>
      <c r="AB15" s="403"/>
      <c r="AC15" s="428"/>
      <c r="AD15" s="406"/>
      <c r="AE15" s="406"/>
      <c r="AF15" s="406"/>
      <c r="AG15" s="406"/>
      <c r="AH15" s="406"/>
      <c r="AI15" s="408"/>
      <c r="AJ15" s="192"/>
      <c r="AM15" s="420"/>
      <c r="AN15" s="406"/>
      <c r="AO15" s="406"/>
      <c r="AP15" s="406"/>
      <c r="AQ15" s="406"/>
      <c r="AR15" s="408"/>
    </row>
    <row r="16" spans="1:44" ht="15.75" thickBot="1" x14ac:dyDescent="0.3">
      <c r="A16" s="179"/>
      <c r="B16" s="41"/>
      <c r="C16" s="41"/>
      <c r="D16" s="41"/>
      <c r="E16" s="41"/>
      <c r="F16" s="41"/>
      <c r="G16" s="41"/>
      <c r="H16" s="41"/>
      <c r="I16" s="41"/>
      <c r="J16" s="41"/>
      <c r="K16" s="41"/>
      <c r="L16" s="41"/>
      <c r="M16" s="41"/>
      <c r="N16" s="41"/>
      <c r="O16" s="41"/>
      <c r="P16" s="41"/>
      <c r="Q16" s="41"/>
      <c r="R16" s="41"/>
      <c r="S16" s="41"/>
      <c r="T16" s="41"/>
      <c r="U16" s="41"/>
      <c r="V16" s="41"/>
      <c r="W16" s="180"/>
      <c r="X16" s="181"/>
      <c r="Y16" s="41"/>
      <c r="Z16" s="41"/>
      <c r="AA16" s="41"/>
      <c r="AB16" s="41"/>
      <c r="AC16" s="287">
        <v>44225</v>
      </c>
      <c r="AD16" s="318">
        <v>44225</v>
      </c>
      <c r="AE16" s="318">
        <v>44225</v>
      </c>
      <c r="AF16" s="318">
        <v>44225</v>
      </c>
      <c r="AG16" s="318">
        <v>44225</v>
      </c>
      <c r="AH16" s="318">
        <v>44225</v>
      </c>
      <c r="AI16" s="319">
        <v>44225</v>
      </c>
      <c r="AJ16" s="320"/>
      <c r="AK16" s="321"/>
      <c r="AL16" s="321"/>
      <c r="AM16" s="287">
        <v>44225</v>
      </c>
      <c r="AN16" s="318">
        <v>44225</v>
      </c>
      <c r="AO16" s="318">
        <v>44225</v>
      </c>
      <c r="AP16" s="318">
        <v>44225</v>
      </c>
      <c r="AQ16" s="318">
        <v>44225</v>
      </c>
      <c r="AR16" s="319">
        <v>44225</v>
      </c>
    </row>
    <row r="17" spans="1:44" ht="15.75" thickBot="1" x14ac:dyDescent="0.3">
      <c r="A17" s="17">
        <v>44225</v>
      </c>
      <c r="B17" s="361" t="s">
        <v>0</v>
      </c>
      <c r="C17" s="340"/>
      <c r="D17" s="340"/>
      <c r="E17" s="340"/>
      <c r="F17" s="340"/>
      <c r="G17" s="340"/>
      <c r="H17" s="346"/>
      <c r="I17" s="363" t="s">
        <v>1</v>
      </c>
      <c r="J17" s="364"/>
      <c r="K17" s="364"/>
      <c r="L17" s="364"/>
      <c r="M17" s="364"/>
      <c r="N17" s="364"/>
      <c r="O17" s="365"/>
      <c r="P17" s="361" t="s">
        <v>146</v>
      </c>
      <c r="Q17" s="340"/>
      <c r="R17" s="340"/>
      <c r="S17" s="340"/>
      <c r="T17" s="340"/>
      <c r="U17" s="340"/>
      <c r="V17" s="340"/>
      <c r="W17" s="184" t="s">
        <v>20</v>
      </c>
      <c r="X17" s="185" t="s">
        <v>21</v>
      </c>
      <c r="Y17" s="186" t="s">
        <v>4</v>
      </c>
      <c r="Z17" s="204" t="s">
        <v>5</v>
      </c>
      <c r="AA17" s="188" t="s">
        <v>147</v>
      </c>
      <c r="AB17" s="188" t="s">
        <v>148</v>
      </c>
      <c r="AC17" s="262" t="s">
        <v>149</v>
      </c>
      <c r="AD17" s="263" t="s">
        <v>150</v>
      </c>
      <c r="AE17" s="263" t="s">
        <v>151</v>
      </c>
      <c r="AF17" s="263" t="s">
        <v>152</v>
      </c>
      <c r="AG17" s="263" t="s">
        <v>153</v>
      </c>
      <c r="AH17" s="263" t="s">
        <v>154</v>
      </c>
      <c r="AI17" s="317" t="s">
        <v>155</v>
      </c>
      <c r="AJ17" s="192"/>
      <c r="AM17" s="277" t="s">
        <v>162</v>
      </c>
      <c r="AN17" s="278" t="s">
        <v>157</v>
      </c>
      <c r="AO17" s="278" t="s">
        <v>158</v>
      </c>
      <c r="AP17" s="278" t="s">
        <v>159</v>
      </c>
      <c r="AQ17" s="278" t="s">
        <v>160</v>
      </c>
      <c r="AR17" s="309" t="s">
        <v>161</v>
      </c>
    </row>
    <row r="18" spans="1:44" x14ac:dyDescent="0.25">
      <c r="A18" s="196" t="s">
        <v>20</v>
      </c>
      <c r="B18" s="197">
        <v>4</v>
      </c>
      <c r="C18" s="198">
        <v>9</v>
      </c>
      <c r="D18" s="198">
        <v>0</v>
      </c>
      <c r="E18" s="198">
        <v>0</v>
      </c>
      <c r="F18" s="198">
        <v>5</v>
      </c>
      <c r="G18" s="198">
        <v>7</v>
      </c>
      <c r="H18" s="199">
        <v>1</v>
      </c>
      <c r="I18" s="298">
        <v>7</v>
      </c>
      <c r="J18" s="10">
        <v>7</v>
      </c>
      <c r="K18" s="10">
        <v>6</v>
      </c>
      <c r="L18" s="10">
        <v>4</v>
      </c>
      <c r="M18" s="10">
        <v>9</v>
      </c>
      <c r="N18" s="10">
        <v>6</v>
      </c>
      <c r="O18" s="300">
        <v>2</v>
      </c>
      <c r="P18" s="197">
        <f>COUNTIF(I18,4)</f>
        <v>0</v>
      </c>
      <c r="Q18" s="198">
        <f>COUNTIF(J18,9)</f>
        <v>0</v>
      </c>
      <c r="R18" s="198">
        <f>COUNTIF(K18,0)</f>
        <v>0</v>
      </c>
      <c r="S18" s="198">
        <f>COUNTIF(L18,0)</f>
        <v>0</v>
      </c>
      <c r="T18" s="198">
        <f>COUNTIF(M18,5)</f>
        <v>0</v>
      </c>
      <c r="U18" s="198">
        <f>COUNTIF(N18,7)</f>
        <v>0</v>
      </c>
      <c r="V18" s="200">
        <f>COUNTIF(O18,1)</f>
        <v>0</v>
      </c>
      <c r="W18" s="201">
        <f>SUMIF(P18:V18,1)</f>
        <v>0</v>
      </c>
      <c r="X18" s="202" t="str">
        <f>IF(ISBLANK(U19),"",IF(U19=1,"Gewinn",IF(U19=0,"Kein Gewinn","")))</f>
        <v>Kein Gewinn</v>
      </c>
      <c r="Y18" s="214" t="str">
        <f>IF(ISBLANK(V18),"",IF(V18=1,"Gewinn",IF(V18=0,"Kein Gewinn","")))</f>
        <v>Kein Gewinn</v>
      </c>
      <c r="Z18" s="433"/>
      <c r="AA18" s="402">
        <v>100000</v>
      </c>
      <c r="AB18" s="402">
        <v>100000</v>
      </c>
      <c r="AC18" s="427">
        <f>IF(V18=1,5,0*(IF(U18=2,17,0)*IF(T18=3,77,0)*IF(S18=4,777,0)*IF(R18=5,7777,0)*IF(Q18=6,77777,0*(IF(P18=7,0,0)))))</f>
        <v>0</v>
      </c>
      <c r="AD18" s="429">
        <f>IF(U18=1,17,0*(IF(V18=2,5,0)*IF(T18=3,77,0)*IF(S18=4,777,0)*IF(R18=5,7777,0)*IF(Q18=6,77777,0*(IF(P18=7,77777,0)))))</f>
        <v>0</v>
      </c>
      <c r="AE18" s="429">
        <f>IF(T18=1,77,0*(IF(V18=5,0)*IF(U18=3,17,0)*IF(S18=4,77,0)*IF(R18=5,777,0)*IF(Q18=6,7777,0*(IF(P18=7,77777,0)))))</f>
        <v>0</v>
      </c>
      <c r="AF18" s="429">
        <f>IF(S18=1,777,0*(IF(V18=2,5,0)*IF(U18=3,17,0)*IF(T18=4,77,0)*IF(R18=5,777,0)*IF(Q18=6,7777,0*(IF(P18=7,77777,0)))))</f>
        <v>0</v>
      </c>
      <c r="AG18" s="429">
        <f>IF(R18=1,7777,0*(IF(V18=2,5,0)*IF(U18=3,17,0)*IF(T18=4,77,0)*IF(S18=5,777,0)*IF(R18=6,77777,0*(IF(P18=7,0,0)))))</f>
        <v>0</v>
      </c>
      <c r="AH18" s="429">
        <f>IF(Q18=1,77777,0*(IF(V18=2,5,0)*IF(U18=3,17,0)*IF(T18=4,77,0)*IF(S18=5,777,0)*IF(R18=6,77777,0*(IF(P18=7,0,0)))))</f>
        <v>0</v>
      </c>
      <c r="AI18" s="429" t="b">
        <f>IF(P18=1,0*(IF(V18=2,5,0)*IF(U18=3,17,0)*IF(T18=4,77,0)*IF(S18=5,777,0)*IF(R18=6,7777,0*(IF(Q18=6,77777,0)))))</f>
        <v>0</v>
      </c>
      <c r="AJ18" s="192"/>
      <c r="AM18" s="415">
        <f>IF(U19=1,2.5,0*(IF(T19=2,6,0)*IF(S19=3,66,0)*IF(R19=4,666,0)*IF(Q19=5,6666,0)*IF(P19=6,100000,0)))</f>
        <v>0</v>
      </c>
      <c r="AN18" s="405">
        <f>IF(T19=1,6,0*(IF(U19=2,2.5,0)*IF(S19=3,66,0)*IF(R19=4,666,0)*IF(Q19=6666,777,0)*IF(P19=100000,0)))</f>
        <v>0</v>
      </c>
      <c r="AO18" s="405">
        <f>IF(S19=1,66,0*(IF(U19=2,2.5,0)*IF(T19=3,6,0)*IF(R19=4,666,0)*IF(Q19=5,6666,0)*IF(P19=6,100000,0)))</f>
        <v>0</v>
      </c>
      <c r="AP18" s="405">
        <f>IF(R19=1,666,0*(IF(U19=2,2.5,0)*IF(T19=3,66,0)*IF(S19=4,666,0)*IF(Q19=5,6666,0)*IF(P19=6,100000,0)))</f>
        <v>0</v>
      </c>
      <c r="AQ18" s="405">
        <f>IF(Q19=1,6666,0*(IF(U19=2,2.5,0)*IF(T19=3,6,0)*IF(S19=4,66,0)*IF(R19=5,666,0)*IF(P19=6,100000,0)))</f>
        <v>0</v>
      </c>
      <c r="AR18" s="407">
        <f>IF(P19=1,100000,0*(IF(U19=2,2.5,0)*IF(T19=3,6,0)*IF(S19=4,66,0)*IF(R19=5,666,0)*IF(Q19=6,6666,0)))</f>
        <v>0</v>
      </c>
    </row>
    <row r="19" spans="1:44" ht="15.75" thickBot="1" x14ac:dyDescent="0.3">
      <c r="A19" s="206" t="s">
        <v>21</v>
      </c>
      <c r="B19" s="207">
        <v>4</v>
      </c>
      <c r="C19" s="208">
        <v>9</v>
      </c>
      <c r="D19" s="208">
        <v>0</v>
      </c>
      <c r="E19" s="208">
        <v>0</v>
      </c>
      <c r="F19" s="208">
        <v>5</v>
      </c>
      <c r="G19" s="208">
        <v>7</v>
      </c>
      <c r="H19" s="209">
        <v>1</v>
      </c>
      <c r="I19" s="207">
        <v>3</v>
      </c>
      <c r="J19" s="208">
        <v>1</v>
      </c>
      <c r="K19" s="208">
        <v>8</v>
      </c>
      <c r="L19" s="208">
        <v>6</v>
      </c>
      <c r="M19" s="208">
        <v>9</v>
      </c>
      <c r="N19" s="208">
        <v>3</v>
      </c>
      <c r="O19" s="209"/>
      <c r="P19" s="210">
        <f>COUNTIF(I19,4)</f>
        <v>0</v>
      </c>
      <c r="Q19" s="211">
        <f>COUNTIF(J19,9)</f>
        <v>0</v>
      </c>
      <c r="R19" s="211">
        <f>COUNTIF(K19,0)</f>
        <v>0</v>
      </c>
      <c r="S19" s="211">
        <f>COUNTIF(L19,0)</f>
        <v>0</v>
      </c>
      <c r="T19" s="211">
        <f>COUNTIF(M19,5)</f>
        <v>0</v>
      </c>
      <c r="U19" s="211">
        <f>COUNTIF(N19,7)</f>
        <v>0</v>
      </c>
      <c r="V19" s="213"/>
      <c r="W19" s="214" t="str">
        <f>IF(ISBLANK($V$2),"",IF($V$2=1,"Gewinn",IF($V$2=0,"Kein Gewinn","")))</f>
        <v>Kein Gewinn</v>
      </c>
      <c r="X19" s="215">
        <f>SUMIF(P19:U19,1)</f>
        <v>0</v>
      </c>
      <c r="Y19" s="203" t="str">
        <f>IF(ISBLANK(U19),"",IF(U19=1,"Gewinn",IF(U19=0,"Kein Gewinn","")))</f>
        <v>Kein Gewinn</v>
      </c>
      <c r="Z19" s="434"/>
      <c r="AA19" s="403"/>
      <c r="AB19" s="403"/>
      <c r="AC19" s="428"/>
      <c r="AD19" s="415"/>
      <c r="AE19" s="415"/>
      <c r="AF19" s="415"/>
      <c r="AG19" s="415"/>
      <c r="AH19" s="415"/>
      <c r="AI19" s="415"/>
      <c r="AJ19" s="192"/>
      <c r="AM19" s="420"/>
      <c r="AN19" s="406"/>
      <c r="AO19" s="406"/>
      <c r="AP19" s="406"/>
      <c r="AQ19" s="406"/>
      <c r="AR19" s="408"/>
    </row>
    <row r="20" spans="1:44" ht="15.75" thickBot="1" x14ac:dyDescent="0.3">
      <c r="A20" s="179"/>
      <c r="B20" s="41"/>
      <c r="C20" s="41"/>
      <c r="D20" s="41"/>
      <c r="E20" s="41"/>
      <c r="F20" s="41"/>
      <c r="G20" s="41"/>
      <c r="H20" s="41"/>
      <c r="I20" s="41"/>
      <c r="J20" s="41"/>
      <c r="K20" s="41"/>
      <c r="L20" s="41"/>
      <c r="M20" s="41"/>
      <c r="N20" s="41"/>
      <c r="O20" s="41"/>
      <c r="P20" s="41"/>
      <c r="Q20" s="41"/>
      <c r="R20" s="41"/>
      <c r="S20" s="41"/>
      <c r="T20" s="41"/>
      <c r="U20" s="41"/>
      <c r="V20" s="41"/>
      <c r="W20" s="149"/>
      <c r="X20" s="223">
        <f>SUMIF(P20:U20,1)</f>
        <v>0</v>
      </c>
      <c r="Y20" s="41"/>
      <c r="Z20" s="41"/>
      <c r="AA20" s="41"/>
      <c r="AB20" s="41"/>
      <c r="AC20" s="281">
        <v>44232</v>
      </c>
      <c r="AD20" s="282">
        <v>44232</v>
      </c>
      <c r="AE20" s="282">
        <v>44232</v>
      </c>
      <c r="AF20" s="282">
        <v>44232</v>
      </c>
      <c r="AG20" s="282">
        <v>44232</v>
      </c>
      <c r="AH20" s="282">
        <v>44232</v>
      </c>
      <c r="AI20" s="283">
        <v>44232</v>
      </c>
      <c r="AJ20" s="316"/>
      <c r="AK20" s="224"/>
      <c r="AL20" s="224"/>
      <c r="AM20" s="281">
        <v>44232</v>
      </c>
      <c r="AN20" s="282">
        <v>44232</v>
      </c>
      <c r="AO20" s="282">
        <v>44232</v>
      </c>
      <c r="AP20" s="282">
        <v>44232</v>
      </c>
      <c r="AQ20" s="282">
        <v>44232</v>
      </c>
      <c r="AR20" s="283">
        <v>44232</v>
      </c>
    </row>
    <row r="21" spans="1:44" ht="15.75" thickBot="1" x14ac:dyDescent="0.3">
      <c r="A21" s="17">
        <v>44232</v>
      </c>
      <c r="B21" s="361" t="s">
        <v>0</v>
      </c>
      <c r="C21" s="340"/>
      <c r="D21" s="340"/>
      <c r="E21" s="340"/>
      <c r="F21" s="340"/>
      <c r="G21" s="340"/>
      <c r="H21" s="346"/>
      <c r="I21" s="363" t="s">
        <v>1</v>
      </c>
      <c r="J21" s="364"/>
      <c r="K21" s="364"/>
      <c r="L21" s="364"/>
      <c r="M21" s="364"/>
      <c r="N21" s="364"/>
      <c r="O21" s="365"/>
      <c r="P21" s="361" t="s">
        <v>146</v>
      </c>
      <c r="Q21" s="340"/>
      <c r="R21" s="340"/>
      <c r="S21" s="340"/>
      <c r="T21" s="340"/>
      <c r="U21" s="340"/>
      <c r="V21" s="340"/>
      <c r="W21" s="184" t="s">
        <v>20</v>
      </c>
      <c r="X21" s="185" t="s">
        <v>21</v>
      </c>
      <c r="Y21" s="186" t="s">
        <v>4</v>
      </c>
      <c r="Z21" s="204" t="s">
        <v>5</v>
      </c>
      <c r="AA21" s="188" t="s">
        <v>147</v>
      </c>
      <c r="AB21" s="188" t="s">
        <v>148</v>
      </c>
      <c r="AC21" s="262" t="s">
        <v>149</v>
      </c>
      <c r="AD21" s="263" t="s">
        <v>150</v>
      </c>
      <c r="AE21" s="263" t="s">
        <v>151</v>
      </c>
      <c r="AF21" s="263" t="s">
        <v>152</v>
      </c>
      <c r="AG21" s="263" t="s">
        <v>153</v>
      </c>
      <c r="AH21" s="263" t="s">
        <v>154</v>
      </c>
      <c r="AI21" s="317" t="s">
        <v>155</v>
      </c>
      <c r="AJ21" s="192"/>
      <c r="AM21" s="277" t="s">
        <v>156</v>
      </c>
      <c r="AN21" s="278" t="s">
        <v>157</v>
      </c>
      <c r="AO21" s="278" t="s">
        <v>158</v>
      </c>
      <c r="AP21" s="278" t="s">
        <v>159</v>
      </c>
      <c r="AQ21" s="278" t="s">
        <v>160</v>
      </c>
      <c r="AR21" s="309" t="s">
        <v>161</v>
      </c>
    </row>
    <row r="22" spans="1:44" x14ac:dyDescent="0.25">
      <c r="A22" s="196" t="s">
        <v>20</v>
      </c>
      <c r="B22" s="197">
        <v>4</v>
      </c>
      <c r="C22" s="198">
        <v>9</v>
      </c>
      <c r="D22" s="198">
        <v>0</v>
      </c>
      <c r="E22" s="198">
        <v>0</v>
      </c>
      <c r="F22" s="198">
        <v>5</v>
      </c>
      <c r="G22" s="198">
        <v>7</v>
      </c>
      <c r="H22" s="199">
        <v>1</v>
      </c>
      <c r="I22" s="298">
        <v>6</v>
      </c>
      <c r="J22" s="10">
        <v>0</v>
      </c>
      <c r="K22" s="10">
        <v>8</v>
      </c>
      <c r="L22" s="10">
        <v>1</v>
      </c>
      <c r="M22" s="10">
        <v>8</v>
      </c>
      <c r="N22" s="10">
        <v>9</v>
      </c>
      <c r="O22" s="300">
        <v>4</v>
      </c>
      <c r="P22" s="197">
        <f>COUNTIF(I22,4)</f>
        <v>0</v>
      </c>
      <c r="Q22" s="198">
        <f>COUNTIF(J22,9)</f>
        <v>0</v>
      </c>
      <c r="R22" s="198">
        <f>COUNTIF(K22,0)</f>
        <v>0</v>
      </c>
      <c r="S22" s="198">
        <f>COUNTIF(L22,0)</f>
        <v>0</v>
      </c>
      <c r="T22" s="198">
        <f>COUNTIF(M22,5)</f>
        <v>0</v>
      </c>
      <c r="U22" s="198">
        <f>COUNTIF(N22,7)</f>
        <v>0</v>
      </c>
      <c r="V22" s="200">
        <f>COUNTIF(O22,1)</f>
        <v>0</v>
      </c>
      <c r="W22" s="201">
        <f>SUMIF(P22:V22,1)</f>
        <v>0</v>
      </c>
      <c r="X22" s="202" t="str">
        <f>IF(ISBLANK(U23),"",IF(U23=1,"Gewinn",IF(U23=0,"Kein Gewinn","")))</f>
        <v>Kein Gewinn</v>
      </c>
      <c r="Y22" s="214" t="str">
        <f>IF(ISBLANK(V22),"",IF(V22=1,"Gewinn",IF(V22=0,"Kein Gewinn","")))</f>
        <v>Kein Gewinn</v>
      </c>
      <c r="Z22" s="433"/>
      <c r="AA22" s="402">
        <v>100000</v>
      </c>
      <c r="AB22" s="402">
        <v>100000</v>
      </c>
      <c r="AC22" s="427">
        <f>IF(V22=1,5,0*(IF(U22=2,17,0)*IF(T22=3,77,0)*IF(S22=4,777,0)*IF(R22=5,7777,0)*IF(Q22=6,77777,0*(IF(P22=7,0,0)))))</f>
        <v>0</v>
      </c>
      <c r="AD22" s="429">
        <f>IF(U22=1,17,0*(IF(V22=2,5,0)*IF(T22=3,77,0)*IF(S22=4,777,0)*IF(R22=5,7777,0)*IF(Q22=6,77777,0*(IF(P22=7,77777,0)))))</f>
        <v>0</v>
      </c>
      <c r="AE22" s="429">
        <f>IF(T22=1,77,0*(IF(V22=5,0)*IF(U22=3,17,0)*IF(S22=4,77,0)*IF(R22=5,777,0)*IF(Q22=6,7777,0*(IF(P22=7,77777,0)))))</f>
        <v>0</v>
      </c>
      <c r="AF22" s="429">
        <f>IF(S22=1,777,0*(IF(V22=2,5,0)*IF(U22=3,17,0)*IF(T22=4,77,0)*IF(R22=5,777,0)*IF(Q22=6,7777,0*(IF(P22=7,77777,0)))))</f>
        <v>0</v>
      </c>
      <c r="AG22" s="429">
        <f>IF(R22=1,7777,0*(IF(V22=2,5,0)*IF(U22=3,17,0)*IF(T22=4,77,0)*IF(S22=5,777,0)*IF(R22=6,77777,0*(IF(P22=7,0,0)))))</f>
        <v>0</v>
      </c>
      <c r="AH22" s="429">
        <f>IF(Q22=1,77777,0*(IF(V22=2,5,0)*IF(U22=3,17,0)*IF(T22=4,77,0)*IF(S22=5,777,0)*IF(R22=6,77777,0*(IF(P22=7,0,0)))))</f>
        <v>0</v>
      </c>
      <c r="AI22" s="429" t="b">
        <f>IF(P22=1,0*(IF(V22=2,5,0)*IF(U22=3,17,0)*IF(T22=4,77,0)*IF(S22=5,777,0)*IF(R22=6,7777,0*(IF(Q22=6,77777,0)))))</f>
        <v>0</v>
      </c>
      <c r="AJ22" s="192"/>
      <c r="AM22" s="415">
        <f>IF(U23=1,2.5,0*(IF(T23=2,6,0)*IF(S23=3,66,0)*IF(R23=4,666,0)*IF(Q23=5,6666,0)*IF(P23=6,100000,0)))</f>
        <v>0</v>
      </c>
      <c r="AN22" s="405">
        <f>IF(T23=1,6,0*(IF(U23=2,2.5,0)*IF(S23=3,66,0)*IF(R23=4,666,0)*IF(Q23=6666,777,0)*IF(P23=100000,0)))</f>
        <v>0</v>
      </c>
      <c r="AO22" s="405">
        <f>IF(S23=1,66,0*(IF(U23=2,2.5,0)*IF(T23=3,6,0)*IF(R23=4,666,0)*IF(Q23=5,6666,0)*IF(P23=6,100000,0)))</f>
        <v>66</v>
      </c>
      <c r="AP22" s="405">
        <f>IF(R23=1,666,0*(IF(U23=2,2.5,0)*IF(T23=3,66,0)*IF(S23=4,666,0)*IF(Q23=5,6666,0)*IF(P23=6,100000,0)))</f>
        <v>0</v>
      </c>
      <c r="AQ22" s="405">
        <f>IF(Q23=1,6666,0*(IF(U23=2,2.5,0)*IF(T23=3,6,0)*IF(S23=4,66,0)*IF(R23=5,666,0)*IF(P23=6,100000,0)))</f>
        <v>0</v>
      </c>
      <c r="AR22" s="407">
        <f>IF(P23=1,100000,0*(IF(U23=2,2.5,0)*IF(T23=3,6,0)*IF(S23=4,66,0)*IF(R23=5,666,0)*IF(Q23=6,6666,0)))</f>
        <v>0</v>
      </c>
    </row>
    <row r="23" spans="1:44" ht="15.75" thickBot="1" x14ac:dyDescent="0.3">
      <c r="A23" s="206" t="s">
        <v>21</v>
      </c>
      <c r="B23" s="207">
        <v>4</v>
      </c>
      <c r="C23" s="208">
        <v>9</v>
      </c>
      <c r="D23" s="208">
        <v>0</v>
      </c>
      <c r="E23" s="208">
        <v>0</v>
      </c>
      <c r="F23" s="208">
        <v>5</v>
      </c>
      <c r="G23" s="208">
        <v>7</v>
      </c>
      <c r="H23" s="209">
        <v>1</v>
      </c>
      <c r="I23" s="207">
        <v>6</v>
      </c>
      <c r="J23" s="208">
        <v>4</v>
      </c>
      <c r="K23" s="208">
        <v>2</v>
      </c>
      <c r="L23" s="208">
        <v>0</v>
      </c>
      <c r="M23" s="208">
        <v>2</v>
      </c>
      <c r="N23" s="208">
        <v>6</v>
      </c>
      <c r="O23" s="209"/>
      <c r="P23" s="210">
        <f>COUNTIF(I23,4)</f>
        <v>0</v>
      </c>
      <c r="Q23" s="211">
        <f>COUNTIF(J23,9)</f>
        <v>0</v>
      </c>
      <c r="R23" s="211">
        <f>COUNTIF(K23,0)</f>
        <v>0</v>
      </c>
      <c r="S23" s="211">
        <f>COUNTIF(L23,0)</f>
        <v>1</v>
      </c>
      <c r="T23" s="211">
        <f>COUNTIF(M23,5)</f>
        <v>0</v>
      </c>
      <c r="U23" s="211">
        <f>COUNTIF(N23,7)</f>
        <v>0</v>
      </c>
      <c r="V23" s="213"/>
      <c r="W23" s="214" t="str">
        <f>IF(ISBLANK($V$2),"",IF($V$2=1,"Gewinn",IF($V$2=0,"Kein Gewinn","")))</f>
        <v>Kein Gewinn</v>
      </c>
      <c r="X23" s="215">
        <f>SUMIF(P23:U23,1)</f>
        <v>1</v>
      </c>
      <c r="Y23" s="203" t="str">
        <f>IF(ISBLANK(U23),"",IF(U23=1,"Gewinn",IF(U23=0,"Kein Gewinn","")))</f>
        <v>Kein Gewinn</v>
      </c>
      <c r="Z23" s="434"/>
      <c r="AA23" s="403"/>
      <c r="AB23" s="403"/>
      <c r="AC23" s="428"/>
      <c r="AD23" s="415"/>
      <c r="AE23" s="415"/>
      <c r="AF23" s="415"/>
      <c r="AG23" s="415"/>
      <c r="AH23" s="415"/>
      <c r="AI23" s="415"/>
      <c r="AJ23" s="192"/>
      <c r="AM23" s="420"/>
      <c r="AN23" s="406"/>
      <c r="AO23" s="406"/>
      <c r="AP23" s="406"/>
      <c r="AQ23" s="406"/>
      <c r="AR23" s="408"/>
    </row>
    <row r="24" spans="1:44" ht="15.75" thickBot="1" x14ac:dyDescent="0.3">
      <c r="A24" s="179"/>
      <c r="B24" s="41"/>
      <c r="C24" s="41"/>
      <c r="D24" s="41"/>
      <c r="E24" s="41"/>
      <c r="F24" s="41"/>
      <c r="G24" s="41"/>
      <c r="H24" s="41"/>
      <c r="I24" s="41"/>
      <c r="J24" s="41"/>
      <c r="K24" s="41"/>
      <c r="L24" s="41"/>
      <c r="M24" s="41"/>
      <c r="N24" s="41"/>
      <c r="O24" s="41"/>
      <c r="P24" s="41"/>
      <c r="Q24" s="41"/>
      <c r="R24" s="41"/>
      <c r="S24" s="41"/>
      <c r="T24" s="41"/>
      <c r="U24" s="41"/>
      <c r="V24" s="41"/>
      <c r="W24" s="180"/>
      <c r="X24" s="181"/>
      <c r="Y24" s="41"/>
      <c r="Z24" s="41"/>
      <c r="AA24" s="41"/>
      <c r="AB24" s="41"/>
      <c r="AC24" s="281">
        <v>44239</v>
      </c>
      <c r="AD24" s="282">
        <v>44239</v>
      </c>
      <c r="AE24" s="282">
        <v>44239</v>
      </c>
      <c r="AF24" s="282">
        <v>44239</v>
      </c>
      <c r="AG24" s="282">
        <v>44239</v>
      </c>
      <c r="AH24" s="282">
        <v>44239</v>
      </c>
      <c r="AI24" s="283">
        <v>44239</v>
      </c>
      <c r="AJ24" s="316"/>
      <c r="AK24" s="183"/>
      <c r="AL24" s="183"/>
      <c r="AM24" s="281">
        <v>44239</v>
      </c>
      <c r="AN24" s="282">
        <v>44239</v>
      </c>
      <c r="AO24" s="282">
        <v>44239</v>
      </c>
      <c r="AP24" s="282">
        <v>44239</v>
      </c>
      <c r="AQ24" s="282">
        <v>44239</v>
      </c>
      <c r="AR24" s="283">
        <v>44239</v>
      </c>
    </row>
    <row r="25" spans="1:44" ht="15.75" thickBot="1" x14ac:dyDescent="0.3">
      <c r="A25" s="17">
        <v>44239</v>
      </c>
      <c r="B25" s="361" t="s">
        <v>0</v>
      </c>
      <c r="C25" s="340"/>
      <c r="D25" s="340"/>
      <c r="E25" s="340"/>
      <c r="F25" s="340"/>
      <c r="G25" s="340"/>
      <c r="H25" s="346"/>
      <c r="I25" s="363" t="s">
        <v>1</v>
      </c>
      <c r="J25" s="364"/>
      <c r="K25" s="364"/>
      <c r="L25" s="364"/>
      <c r="M25" s="364"/>
      <c r="N25" s="364"/>
      <c r="O25" s="365"/>
      <c r="P25" s="361" t="s">
        <v>146</v>
      </c>
      <c r="Q25" s="340"/>
      <c r="R25" s="340"/>
      <c r="S25" s="340"/>
      <c r="T25" s="340"/>
      <c r="U25" s="340"/>
      <c r="V25" s="340"/>
      <c r="W25" s="184" t="s">
        <v>20</v>
      </c>
      <c r="X25" s="185" t="s">
        <v>21</v>
      </c>
      <c r="Y25" s="186" t="s">
        <v>4</v>
      </c>
      <c r="Z25" s="204" t="s">
        <v>5</v>
      </c>
      <c r="AA25" s="188" t="s">
        <v>147</v>
      </c>
      <c r="AB25" s="188" t="s">
        <v>148</v>
      </c>
      <c r="AC25" s="262" t="s">
        <v>149</v>
      </c>
      <c r="AD25" s="263" t="s">
        <v>150</v>
      </c>
      <c r="AE25" s="263" t="s">
        <v>151</v>
      </c>
      <c r="AF25" s="263" t="s">
        <v>152</v>
      </c>
      <c r="AG25" s="263" t="s">
        <v>153</v>
      </c>
      <c r="AH25" s="263" t="s">
        <v>154</v>
      </c>
      <c r="AI25" s="317" t="s">
        <v>155</v>
      </c>
      <c r="AJ25" s="192"/>
      <c r="AM25" s="277" t="s">
        <v>156</v>
      </c>
      <c r="AN25" s="278" t="s">
        <v>157</v>
      </c>
      <c r="AO25" s="278" t="s">
        <v>158</v>
      </c>
      <c r="AP25" s="278" t="s">
        <v>159</v>
      </c>
      <c r="AQ25" s="278" t="s">
        <v>160</v>
      </c>
      <c r="AR25" s="309" t="s">
        <v>161</v>
      </c>
    </row>
    <row r="26" spans="1:44" x14ac:dyDescent="0.25">
      <c r="A26" s="196" t="s">
        <v>20</v>
      </c>
      <c r="B26" s="197">
        <v>4</v>
      </c>
      <c r="C26" s="198">
        <v>9</v>
      </c>
      <c r="D26" s="198">
        <v>0</v>
      </c>
      <c r="E26" s="198">
        <v>0</v>
      </c>
      <c r="F26" s="198">
        <v>5</v>
      </c>
      <c r="G26" s="198">
        <v>7</v>
      </c>
      <c r="H26" s="199">
        <v>1</v>
      </c>
      <c r="I26" s="298">
        <v>9</v>
      </c>
      <c r="J26" s="10">
        <v>3</v>
      </c>
      <c r="K26" s="10">
        <v>8</v>
      </c>
      <c r="L26" s="10">
        <v>3</v>
      </c>
      <c r="M26" s="10">
        <v>0</v>
      </c>
      <c r="N26" s="10">
        <v>6</v>
      </c>
      <c r="O26" s="300">
        <v>9</v>
      </c>
      <c r="P26" s="197">
        <f>COUNTIF(I26,4)</f>
        <v>0</v>
      </c>
      <c r="Q26" s="198">
        <f>COUNTIF(J26,9)</f>
        <v>0</v>
      </c>
      <c r="R26" s="198">
        <f>COUNTIF(K26,0)</f>
        <v>0</v>
      </c>
      <c r="S26" s="198">
        <f>COUNTIF(L26,0)</f>
        <v>0</v>
      </c>
      <c r="T26" s="198">
        <f>COUNTIF(M26,5)</f>
        <v>0</v>
      </c>
      <c r="U26" s="198">
        <f>COUNTIF(N26,7)</f>
        <v>0</v>
      </c>
      <c r="V26" s="200">
        <f>COUNTIF(O26,1)</f>
        <v>0</v>
      </c>
      <c r="W26" s="201">
        <f>SUMIF(P26:V26,1)</f>
        <v>0</v>
      </c>
      <c r="X26" s="202" t="str">
        <f>IF(ISBLANK(U27),"",IF(U27=1,"Gewinn",IF(U27=0,"Kein Gewinn","")))</f>
        <v>Kein Gewinn</v>
      </c>
      <c r="Y26" s="214" t="str">
        <f>IF(ISBLANK(V26),"",IF(V26=1,"Gewinn",IF(V26=0,"Kein Gewinn","")))</f>
        <v>Kein Gewinn</v>
      </c>
      <c r="Z26" s="433"/>
      <c r="AA26" s="402">
        <v>100000</v>
      </c>
      <c r="AB26" s="402">
        <v>100000</v>
      </c>
      <c r="AC26" s="427">
        <f>IF(V26=1,5,0*(IF(U26=2,17,0)*IF(T26=3,77,0)*IF(S26=4,777,0)*IF(R26=5,7777,0)*IF(Q26=6,77777,0*(IF(P26=7,0,0)))))</f>
        <v>0</v>
      </c>
      <c r="AD26" s="429">
        <f>IF(U26=1,17,0*(IF(V26=2,5,0)*IF(T26=3,77,0)*IF(S26=4,777,0)*IF(R26=5,7777,0)*IF(Q26=6,77777,0*(IF(P26=7,77777,0)))))</f>
        <v>0</v>
      </c>
      <c r="AE26" s="429">
        <f>IF(T26=1,77,0*(IF(V26=5,0)*IF(U26=3,17,0)*IF(S26=4,77,0)*IF(R26=5,777,0)*IF(Q26=6,7777,0*(IF(P26=7,77777,0)))))</f>
        <v>0</v>
      </c>
      <c r="AF26" s="429">
        <f>IF(S26=1,777,0*(IF(V26=2,5,0)*IF(U26=3,17,0)*IF(T26=4,77,0)*IF(R26=5,777,0)*IF(Q26=6,7777,0*(IF(P26=7,77777,0)))))</f>
        <v>0</v>
      </c>
      <c r="AG26" s="429">
        <f>IF(R26=1,7777,0*(IF(V26=2,5,0)*IF(U26=3,17,0)*IF(T26=4,77,0)*IF(S26=5,777,0)*IF(R26=6,77777,0*(IF(P26=7,0,0)))))</f>
        <v>0</v>
      </c>
      <c r="AH26" s="429">
        <f>IF(Q26=1,77777,0*(IF(V26=2,5,0)*IF(U26=3,17,0)*IF(T26=4,77,0)*IF(S26=5,777,0)*IF(R26=6,77777,0*(IF(P26=7,0,0)))))</f>
        <v>0</v>
      </c>
      <c r="AI26" s="429" t="b">
        <f>IF(P26=1,0*(IF(V26=2,5,0)*IF(U26=3,17,0)*IF(T26=4,77,0)*IF(S26=5,777,0)*IF(R26=6,7777,0*(IF(Q26=6,77777,0)))))</f>
        <v>0</v>
      </c>
      <c r="AJ26" s="192"/>
      <c r="AM26" s="415">
        <f>IF(U27=1,2.5,0*(IF(T27=2,6,0)*IF(S27=3,66,0)*IF(R27=4,666,0)*IF(Q27=5,6666,0)*IF(P27=6,100000,0)))</f>
        <v>0</v>
      </c>
      <c r="AN26" s="405">
        <f>IF(T27=1,6,0*(IF(U27=2,2.5,0)*IF(S27=3,66,0)*IF(R27=4,666,0)*IF(Q27=6666,777,0)*IF(P27=100000,0)))</f>
        <v>0</v>
      </c>
      <c r="AO26" s="405">
        <f>IF(S27=1,66,0*(IF(U27=2,2.5,0)*IF(T27=3,6,0)*IF(R27=4,666,0)*IF(Q27=5,6666,0)*IF(P27=6,100000,0)))</f>
        <v>0</v>
      </c>
      <c r="AP26" s="405">
        <f>IF(R27=1,666,0*(IF(U27=2,2.5,0)*IF(T27=3,66,0)*IF(S27=4,666,0)*IF(Q27=5,6666,0)*IF(P27=6,100000,0)))</f>
        <v>0</v>
      </c>
      <c r="AQ26" s="405">
        <f>IF(Q27=1,6666,0*(IF(U27=2,2.5,0)*IF(T27=3,6,0)*IF(S27=4,66,0)*IF(R27=5,666,0)*IF(P27=6,100000,0)))</f>
        <v>0</v>
      </c>
      <c r="AR26" s="407">
        <f>IF(P27=1,100000,0*(IF(U27=2,2.5,0)*IF(T27=3,6,0)*IF(S27=4,66,0)*IF(R27=5,666,0)*IF(Q27=6,6666,0)))</f>
        <v>0</v>
      </c>
    </row>
    <row r="27" spans="1:44" ht="15.75" thickBot="1" x14ac:dyDescent="0.3">
      <c r="A27" s="206" t="s">
        <v>21</v>
      </c>
      <c r="B27" s="207">
        <v>4</v>
      </c>
      <c r="C27" s="208">
        <v>9</v>
      </c>
      <c r="D27" s="208">
        <v>0</v>
      </c>
      <c r="E27" s="208">
        <v>0</v>
      </c>
      <c r="F27" s="208">
        <v>5</v>
      </c>
      <c r="G27" s="208">
        <v>7</v>
      </c>
      <c r="H27" s="209">
        <v>1</v>
      </c>
      <c r="I27" s="207">
        <v>5</v>
      </c>
      <c r="J27" s="208">
        <v>1</v>
      </c>
      <c r="K27" s="208">
        <v>6</v>
      </c>
      <c r="L27" s="208">
        <v>9</v>
      </c>
      <c r="M27" s="208">
        <v>6</v>
      </c>
      <c r="N27" s="208">
        <v>6</v>
      </c>
      <c r="O27" s="209"/>
      <c r="P27" s="210">
        <f>COUNTIF(I27,4)</f>
        <v>0</v>
      </c>
      <c r="Q27" s="211">
        <f>COUNTIF(J27,9)</f>
        <v>0</v>
      </c>
      <c r="R27" s="211">
        <f>COUNTIF(K27,0)</f>
        <v>0</v>
      </c>
      <c r="S27" s="211">
        <f>COUNTIF(L27,0)</f>
        <v>0</v>
      </c>
      <c r="T27" s="211">
        <f>COUNTIF(M27,5)</f>
        <v>0</v>
      </c>
      <c r="U27" s="211">
        <f>COUNTIF(N27,7)</f>
        <v>0</v>
      </c>
      <c r="V27" s="213"/>
      <c r="W27" s="214" t="str">
        <f>IF(ISBLANK($V$2),"",IF($V$2=1,"Gewinn",IF($V$2=0,"Kein Gewinn","")))</f>
        <v>Kein Gewinn</v>
      </c>
      <c r="X27" s="215">
        <f>SUMIF(P27:U27,1)</f>
        <v>0</v>
      </c>
      <c r="Y27" s="203" t="str">
        <f>IF(ISBLANK(U27),"",IF(U27=1,"Gewinn",IF(U27=0,"Kein Gewinn","")))</f>
        <v>Kein Gewinn</v>
      </c>
      <c r="Z27" s="434"/>
      <c r="AA27" s="403"/>
      <c r="AB27" s="403"/>
      <c r="AC27" s="428"/>
      <c r="AD27" s="415"/>
      <c r="AE27" s="415"/>
      <c r="AF27" s="415"/>
      <c r="AG27" s="415"/>
      <c r="AH27" s="415"/>
      <c r="AI27" s="415"/>
      <c r="AJ27" s="192"/>
      <c r="AM27" s="420"/>
      <c r="AN27" s="406"/>
      <c r="AO27" s="406"/>
      <c r="AP27" s="406"/>
      <c r="AQ27" s="406"/>
      <c r="AR27" s="408"/>
    </row>
    <row r="28" spans="1:44" ht="15.75" thickBot="1" x14ac:dyDescent="0.3">
      <c r="A28" s="179"/>
      <c r="B28" s="41"/>
      <c r="C28" s="41"/>
      <c r="D28" s="41"/>
      <c r="E28" s="41"/>
      <c r="F28" s="41"/>
      <c r="G28" s="41"/>
      <c r="H28" s="41"/>
      <c r="I28" s="41"/>
      <c r="J28" s="41"/>
      <c r="K28" s="41"/>
      <c r="L28" s="41"/>
      <c r="M28" s="41"/>
      <c r="N28" s="41"/>
      <c r="O28" s="41"/>
      <c r="P28" s="41"/>
      <c r="Q28" s="41"/>
      <c r="R28" s="41"/>
      <c r="S28" s="41"/>
      <c r="T28" s="41"/>
      <c r="U28" s="41"/>
      <c r="V28" s="41"/>
      <c r="W28" s="180"/>
      <c r="X28" s="181"/>
      <c r="Y28" s="41"/>
      <c r="Z28" s="41"/>
      <c r="AA28" s="41"/>
      <c r="AB28" s="41"/>
      <c r="AC28" s="281">
        <v>44246</v>
      </c>
      <c r="AD28" s="282">
        <v>44246</v>
      </c>
      <c r="AE28" s="282">
        <v>44246</v>
      </c>
      <c r="AF28" s="282">
        <v>44246</v>
      </c>
      <c r="AG28" s="282">
        <v>44246</v>
      </c>
      <c r="AH28" s="282">
        <v>44246</v>
      </c>
      <c r="AI28" s="283">
        <v>44246</v>
      </c>
      <c r="AJ28" s="322"/>
      <c r="AK28" s="183"/>
      <c r="AL28" s="183"/>
      <c r="AM28" s="281">
        <v>44246</v>
      </c>
      <c r="AN28" s="282">
        <v>44246</v>
      </c>
      <c r="AO28" s="282">
        <v>44246</v>
      </c>
      <c r="AP28" s="282">
        <v>44246</v>
      </c>
      <c r="AQ28" s="282">
        <v>44246</v>
      </c>
      <c r="AR28" s="283">
        <v>44246</v>
      </c>
    </row>
    <row r="29" spans="1:44" ht="15.75" thickBot="1" x14ac:dyDescent="0.3">
      <c r="A29" s="17">
        <v>44246</v>
      </c>
      <c r="B29" s="361" t="s">
        <v>0</v>
      </c>
      <c r="C29" s="340"/>
      <c r="D29" s="340"/>
      <c r="E29" s="340"/>
      <c r="F29" s="340"/>
      <c r="G29" s="340"/>
      <c r="H29" s="346"/>
      <c r="I29" s="363" t="s">
        <v>1</v>
      </c>
      <c r="J29" s="364"/>
      <c r="K29" s="364"/>
      <c r="L29" s="364"/>
      <c r="M29" s="364"/>
      <c r="N29" s="364"/>
      <c r="O29" s="365"/>
      <c r="P29" s="361" t="s">
        <v>146</v>
      </c>
      <c r="Q29" s="340"/>
      <c r="R29" s="340"/>
      <c r="S29" s="340"/>
      <c r="T29" s="340"/>
      <c r="U29" s="340"/>
      <c r="V29" s="340"/>
      <c r="W29" s="184" t="s">
        <v>20</v>
      </c>
      <c r="X29" s="185" t="s">
        <v>21</v>
      </c>
      <c r="Y29" s="186" t="s">
        <v>4</v>
      </c>
      <c r="Z29" s="204" t="s">
        <v>5</v>
      </c>
      <c r="AA29" s="188" t="s">
        <v>147</v>
      </c>
      <c r="AB29" s="188" t="s">
        <v>148</v>
      </c>
      <c r="AC29" s="262" t="s">
        <v>149</v>
      </c>
      <c r="AD29" s="263" t="s">
        <v>150</v>
      </c>
      <c r="AE29" s="263" t="s">
        <v>151</v>
      </c>
      <c r="AF29" s="263" t="s">
        <v>152</v>
      </c>
      <c r="AG29" s="263" t="s">
        <v>153</v>
      </c>
      <c r="AH29" s="263" t="s">
        <v>154</v>
      </c>
      <c r="AI29" s="317" t="s">
        <v>155</v>
      </c>
      <c r="AJ29" s="192"/>
      <c r="AM29" s="277" t="s">
        <v>156</v>
      </c>
      <c r="AN29" s="278" t="s">
        <v>157</v>
      </c>
      <c r="AO29" s="278" t="s">
        <v>158</v>
      </c>
      <c r="AP29" s="278" t="s">
        <v>159</v>
      </c>
      <c r="AQ29" s="278" t="s">
        <v>160</v>
      </c>
      <c r="AR29" s="309" t="s">
        <v>161</v>
      </c>
    </row>
    <row r="30" spans="1:44" x14ac:dyDescent="0.25">
      <c r="A30" s="196" t="s">
        <v>20</v>
      </c>
      <c r="B30" s="197">
        <v>4</v>
      </c>
      <c r="C30" s="198">
        <v>9</v>
      </c>
      <c r="D30" s="198">
        <v>0</v>
      </c>
      <c r="E30" s="198">
        <v>0</v>
      </c>
      <c r="F30" s="198">
        <v>5</v>
      </c>
      <c r="G30" s="198">
        <v>7</v>
      </c>
      <c r="H30" s="199">
        <v>1</v>
      </c>
      <c r="I30" s="298">
        <v>0</v>
      </c>
      <c r="J30" s="10">
        <v>4</v>
      </c>
      <c r="K30" s="10">
        <v>3</v>
      </c>
      <c r="L30" s="10">
        <v>6</v>
      </c>
      <c r="M30" s="10">
        <v>4</v>
      </c>
      <c r="N30" s="10">
        <v>6</v>
      </c>
      <c r="O30" s="300">
        <v>1</v>
      </c>
      <c r="P30" s="197">
        <f>COUNTIF(I30,4)</f>
        <v>0</v>
      </c>
      <c r="Q30" s="198">
        <f>COUNTIF(J30,9)</f>
        <v>0</v>
      </c>
      <c r="R30" s="198">
        <f>COUNTIF(K30,0)</f>
        <v>0</v>
      </c>
      <c r="S30" s="198">
        <f>COUNTIF(L30,0)</f>
        <v>0</v>
      </c>
      <c r="T30" s="198">
        <f>COUNTIF(M30,5)</f>
        <v>0</v>
      </c>
      <c r="U30" s="198">
        <f>COUNTIF(N30,7)</f>
        <v>0</v>
      </c>
      <c r="V30" s="200">
        <f>COUNTIF(O30,1)</f>
        <v>1</v>
      </c>
      <c r="W30" s="201">
        <f>SUMIF(P30:V30,1)</f>
        <v>1</v>
      </c>
      <c r="X30" s="202" t="str">
        <f>IF(ISBLANK(U31),"",IF(U31=1,"Gewinn",IF(U31=0,"Kein Gewinn","")))</f>
        <v>Kein Gewinn</v>
      </c>
      <c r="Y30" s="214" t="str">
        <f>IF(ISBLANK(V30),"",IF(V30=1,"Gewinn",IF(V30=0,"Kein Gewinn","")))</f>
        <v>Gewinn</v>
      </c>
      <c r="Z30" s="433"/>
      <c r="AA30" s="402">
        <v>100000</v>
      </c>
      <c r="AB30" s="402">
        <v>100000</v>
      </c>
      <c r="AC30" s="427">
        <f>IF(V30=1,5,0*(IF(U30=2,17,0)*IF(T30=3,77,0)*IF(S30=4,777,0)*IF(R30=5,7777,0)*IF(Q30=6,77777,0*(IF(P30=7,0,0)))))</f>
        <v>5</v>
      </c>
      <c r="AD30" s="429">
        <f>IF(U30=1,17,0*(IF(V30=2,5,0)*IF(T30=3,77,0)*IF(S30=4,777,0)*IF(R30=5,7777,0)*IF(Q30=6,77777,0*(IF(P30=7,77777,0)))))</f>
        <v>0</v>
      </c>
      <c r="AE30" s="429">
        <f>IF(T30=1,77,0*(IF(V30=5,0)*IF(U30=3,17,0)*IF(S30=4,77,0)*IF(R30=5,777,0)*IF(Q30=6,7777,0*(IF(P30=7,77777,0)))))</f>
        <v>0</v>
      </c>
      <c r="AF30" s="429">
        <f>IF(S30=1,777,0*(IF(V30=2,5,0)*IF(U30=3,17,0)*IF(T30=4,77,0)*IF(R30=5,777,0)*IF(Q30=6,7777,0*(IF(P30=7,77777,0)))))</f>
        <v>0</v>
      </c>
      <c r="AG30" s="429">
        <f>IF(R30=1,7777,0*(IF(V30=2,5,0)*IF(U30=3,17,0)*IF(T30=4,77,0)*IF(S30=5,777,0)*IF(R30=6,77777,0*(IF(P30=7,0,0)))))</f>
        <v>0</v>
      </c>
      <c r="AH30" s="429">
        <f>IF(Q30=1,77777,0*(IF(V30=2,5,0)*IF(U30=3,17,0)*IF(T30=4,77,0)*IF(S30=5,777,0)*IF(R30=6,77777,0*(IF(P30=7,0,0)))))</f>
        <v>0</v>
      </c>
      <c r="AI30" s="429" t="b">
        <f>IF(P30=1,0*(IF(V30=2,5,0)*IF(U30=3,17,0)*IF(T30=4,77,0)*IF(S30=5,777,0)*IF(R30=6,7777,0*(IF(Q30=6,77777,0)))))</f>
        <v>0</v>
      </c>
      <c r="AJ30" s="192"/>
      <c r="AM30" s="415">
        <f>IF(U31=1,2.5,0*(IF(T31=2,6,0)*IF(S31=3,66,0)*IF(R31=4,666,0)*IF(Q31=5,6666,0)*IF(P31=6,100000,0)))</f>
        <v>0</v>
      </c>
      <c r="AN30" s="405">
        <f>IF(T31=1,6,0*(IF(U31=2,2.5,0)*IF(S31=3,66,0)*IF(R31=4,666,0)*IF(Q31=6666,777,0)*IF(P31=100000,0)))</f>
        <v>0</v>
      </c>
      <c r="AO30" s="405">
        <f>IF(S31=1,66,0*(IF(U31=2,2.5,0)*IF(T31=3,6,0)*IF(R31=4,666,0)*IF(Q31=5,6666,0)*IF(P31=6,100000,0)))</f>
        <v>0</v>
      </c>
      <c r="AP30" s="405">
        <f>IF(R31=1,666,0*(IF(U31=2,2.5,0)*IF(T31=3,66,0)*IF(S31=4,666,0)*IF(Q31=5,6666,0)*IF(P31=6,100000,0)))</f>
        <v>666</v>
      </c>
      <c r="AQ30" s="405">
        <f>IF(Q31=1,6666,0*(IF(U31=2,2.5,0)*IF(T31=3,6,0)*IF(S31=4,66,0)*IF(R31=5,666,0)*IF(P31=6,100000,0)))</f>
        <v>0</v>
      </c>
      <c r="AR30" s="407">
        <f>IF(P31=1,100000,0*(IF(U31=2,2.5,0)*IF(T31=3,6,0)*IF(S31=4,66,0)*IF(R31=5,666,0)*IF(Q31=6,6666,0)))</f>
        <v>0</v>
      </c>
    </row>
    <row r="31" spans="1:44" ht="15.75" thickBot="1" x14ac:dyDescent="0.3">
      <c r="A31" s="206" t="s">
        <v>21</v>
      </c>
      <c r="B31" s="207">
        <v>4</v>
      </c>
      <c r="C31" s="208">
        <v>9</v>
      </c>
      <c r="D31" s="208">
        <v>0</v>
      </c>
      <c r="E31" s="208">
        <v>0</v>
      </c>
      <c r="F31" s="208">
        <v>5</v>
      </c>
      <c r="G31" s="208">
        <v>7</v>
      </c>
      <c r="H31" s="209">
        <v>1</v>
      </c>
      <c r="I31" s="207">
        <v>7</v>
      </c>
      <c r="J31" s="208">
        <v>5</v>
      </c>
      <c r="K31" s="208">
        <v>0</v>
      </c>
      <c r="L31" s="208">
        <v>7</v>
      </c>
      <c r="M31" s="208">
        <v>1</v>
      </c>
      <c r="N31" s="208">
        <v>5</v>
      </c>
      <c r="O31" s="209"/>
      <c r="P31" s="210">
        <f>COUNTIF(I31,4)</f>
        <v>0</v>
      </c>
      <c r="Q31" s="211">
        <f>COUNTIF(J31,9)</f>
        <v>0</v>
      </c>
      <c r="R31" s="211">
        <f>COUNTIF(K31,0)</f>
        <v>1</v>
      </c>
      <c r="S31" s="211">
        <f>COUNTIF(L31,0)</f>
        <v>0</v>
      </c>
      <c r="T31" s="211">
        <f>COUNTIF(M31,5)</f>
        <v>0</v>
      </c>
      <c r="U31" s="211">
        <f>COUNTIF(N31,7)</f>
        <v>0</v>
      </c>
      <c r="V31" s="213"/>
      <c r="W31" s="214" t="str">
        <f>IF(ISBLANK($V$2),"",IF($V$2=1,"Gewinn",IF($V$2=0,"Kein Gewinn","")))</f>
        <v>Kein Gewinn</v>
      </c>
      <c r="X31" s="215">
        <f>SUMIF(P31:U31,1)</f>
        <v>1</v>
      </c>
      <c r="Y31" s="203" t="str">
        <f>IF(ISBLANK(U31),"",IF(U31=1,"Gewinn",IF(U31=0,"Kein Gewinn","")))</f>
        <v>Kein Gewinn</v>
      </c>
      <c r="Z31" s="434"/>
      <c r="AA31" s="403"/>
      <c r="AB31" s="403"/>
      <c r="AC31" s="428"/>
      <c r="AD31" s="415"/>
      <c r="AE31" s="415"/>
      <c r="AF31" s="415"/>
      <c r="AG31" s="415"/>
      <c r="AH31" s="415"/>
      <c r="AI31" s="415"/>
      <c r="AJ31" s="192"/>
      <c r="AM31" s="420"/>
      <c r="AN31" s="406"/>
      <c r="AO31" s="406"/>
      <c r="AP31" s="406"/>
      <c r="AQ31" s="406"/>
      <c r="AR31" s="408"/>
    </row>
    <row r="32" spans="1:44" ht="15.75" thickBot="1" x14ac:dyDescent="0.3">
      <c r="A32" s="179"/>
      <c r="B32" s="41"/>
      <c r="C32" s="41"/>
      <c r="D32" s="41"/>
      <c r="E32" s="41"/>
      <c r="F32" s="41"/>
      <c r="G32" s="41"/>
      <c r="H32" s="41"/>
      <c r="I32" s="41"/>
      <c r="J32" s="41"/>
      <c r="K32" s="41"/>
      <c r="L32" s="41"/>
      <c r="M32" s="41"/>
      <c r="N32" s="41"/>
      <c r="O32" s="41"/>
      <c r="P32" s="41"/>
      <c r="Q32" s="41"/>
      <c r="R32" s="41"/>
      <c r="S32" s="41"/>
      <c r="T32" s="41"/>
      <c r="U32" s="41"/>
      <c r="V32" s="41"/>
      <c r="W32" s="180"/>
      <c r="X32" s="181"/>
      <c r="Y32" s="41"/>
      <c r="Z32" s="41"/>
      <c r="AA32" s="41"/>
      <c r="AB32" s="41"/>
      <c r="AC32" s="281">
        <v>44253</v>
      </c>
      <c r="AD32" s="282">
        <v>44253</v>
      </c>
      <c r="AE32" s="282">
        <v>44253</v>
      </c>
      <c r="AF32" s="282">
        <v>44253</v>
      </c>
      <c r="AG32" s="282">
        <v>44253</v>
      </c>
      <c r="AH32" s="282">
        <v>44253</v>
      </c>
      <c r="AI32" s="283">
        <v>44253</v>
      </c>
      <c r="AJ32" s="322"/>
      <c r="AK32" s="183"/>
      <c r="AL32" s="183"/>
      <c r="AM32" s="281">
        <v>44253</v>
      </c>
      <c r="AN32" s="282">
        <v>44253</v>
      </c>
      <c r="AO32" s="282">
        <v>44253</v>
      </c>
      <c r="AP32" s="282">
        <v>44253</v>
      </c>
      <c r="AQ32" s="282">
        <v>44253</v>
      </c>
      <c r="AR32" s="283">
        <v>44253</v>
      </c>
    </row>
    <row r="33" spans="1:44" ht="15.75" thickBot="1" x14ac:dyDescent="0.3">
      <c r="A33" s="17">
        <v>44253</v>
      </c>
      <c r="B33" s="361" t="s">
        <v>0</v>
      </c>
      <c r="C33" s="340"/>
      <c r="D33" s="340"/>
      <c r="E33" s="340"/>
      <c r="F33" s="340"/>
      <c r="G33" s="340"/>
      <c r="H33" s="346"/>
      <c r="I33" s="363" t="s">
        <v>1</v>
      </c>
      <c r="J33" s="364"/>
      <c r="K33" s="364"/>
      <c r="L33" s="364"/>
      <c r="M33" s="364"/>
      <c r="N33" s="364"/>
      <c r="O33" s="365"/>
      <c r="P33" s="361" t="s">
        <v>146</v>
      </c>
      <c r="Q33" s="340"/>
      <c r="R33" s="340"/>
      <c r="S33" s="340"/>
      <c r="T33" s="340"/>
      <c r="U33" s="340"/>
      <c r="V33" s="340"/>
      <c r="W33" s="184" t="s">
        <v>20</v>
      </c>
      <c r="X33" s="185" t="s">
        <v>21</v>
      </c>
      <c r="Y33" s="186" t="s">
        <v>4</v>
      </c>
      <c r="Z33" s="204" t="s">
        <v>5</v>
      </c>
      <c r="AA33" s="188" t="s">
        <v>147</v>
      </c>
      <c r="AB33" s="188" t="s">
        <v>148</v>
      </c>
      <c r="AC33" s="262" t="s">
        <v>163</v>
      </c>
      <c r="AD33" s="263" t="s">
        <v>150</v>
      </c>
      <c r="AE33" s="263" t="s">
        <v>151</v>
      </c>
      <c r="AF33" s="263" t="s">
        <v>152</v>
      </c>
      <c r="AG33" s="263" t="s">
        <v>153</v>
      </c>
      <c r="AH33" s="263" t="s">
        <v>154</v>
      </c>
      <c r="AI33" s="317" t="s">
        <v>155</v>
      </c>
      <c r="AJ33" s="192"/>
      <c r="AM33" s="277" t="s">
        <v>156</v>
      </c>
      <c r="AN33" s="278" t="s">
        <v>157</v>
      </c>
      <c r="AO33" s="278" t="s">
        <v>158</v>
      </c>
      <c r="AP33" s="278" t="s">
        <v>159</v>
      </c>
      <c r="AQ33" s="278" t="s">
        <v>160</v>
      </c>
      <c r="AR33" s="309" t="s">
        <v>161</v>
      </c>
    </row>
    <row r="34" spans="1:44" x14ac:dyDescent="0.25">
      <c r="A34" s="196" t="s">
        <v>20</v>
      </c>
      <c r="B34" s="197">
        <v>4</v>
      </c>
      <c r="C34" s="198">
        <v>9</v>
      </c>
      <c r="D34" s="198">
        <v>0</v>
      </c>
      <c r="E34" s="198">
        <v>0</v>
      </c>
      <c r="F34" s="198">
        <v>5</v>
      </c>
      <c r="G34" s="198">
        <v>7</v>
      </c>
      <c r="H34" s="199">
        <v>1</v>
      </c>
      <c r="I34" s="298">
        <v>1</v>
      </c>
      <c r="J34" s="10">
        <v>8</v>
      </c>
      <c r="K34" s="10">
        <v>6</v>
      </c>
      <c r="L34" s="10">
        <v>9</v>
      </c>
      <c r="M34" s="10">
        <v>7</v>
      </c>
      <c r="N34" s="10">
        <v>1</v>
      </c>
      <c r="O34" s="300">
        <v>8</v>
      </c>
      <c r="P34" s="197">
        <f>COUNTIF(I34,4)</f>
        <v>0</v>
      </c>
      <c r="Q34" s="198">
        <f>COUNTIF(J34,9)</f>
        <v>0</v>
      </c>
      <c r="R34" s="198">
        <f>COUNTIF(K34,0)</f>
        <v>0</v>
      </c>
      <c r="S34" s="198">
        <f>COUNTIF(L34,0)</f>
        <v>0</v>
      </c>
      <c r="T34" s="198">
        <f>COUNTIF(M34,5)</f>
        <v>0</v>
      </c>
      <c r="U34" s="198">
        <f>COUNTIF(N34,7)</f>
        <v>0</v>
      </c>
      <c r="V34" s="200">
        <f>COUNTIF(O34,1)</f>
        <v>0</v>
      </c>
      <c r="W34" s="201">
        <f>SUMIF(P34:V34,1)</f>
        <v>0</v>
      </c>
      <c r="X34" s="202" t="str">
        <f>IF(ISBLANK(U35),"",IF(U35=1,"Gewinn",IF(U35=0,"Kein Gewinn","")))</f>
        <v>Kein Gewinn</v>
      </c>
      <c r="Y34" s="214" t="str">
        <f>IF(ISBLANK(V34),"",IF(V34=1,"Gewinn",IF(V34=0,"Kein Gewinn","")))</f>
        <v>Kein Gewinn</v>
      </c>
      <c r="Z34" s="433"/>
      <c r="AA34" s="402">
        <v>100000</v>
      </c>
      <c r="AB34" s="402">
        <v>100000</v>
      </c>
      <c r="AC34" s="427">
        <f>IF(V34=1,5,0*(IF(U34=2,77,0)*IF(T34=3,17,0)*IF(S34=4,77,0)*IF(R34=5,777,0)*IF(Q34=6,77777,0*(IF(P34=7,0,0)))))</f>
        <v>0</v>
      </c>
      <c r="AD34" s="405">
        <f>IF(W34=1,5,0*(IF(V34=2,77,0)*IF(U34=3,17,0)*IF(T34=4,77,0)*IF(S34=5,777,0)*IF(R34=6,77777,0*(IF(Q34=7,0,0)))))</f>
        <v>0</v>
      </c>
      <c r="AE34" s="405">
        <f>IF(X34=1,5,0*(IF(W34=2,77,0)*IF(V34=3,17,0)*IF(U34=4,77,0)*IF(T34=5,777,0)*IF(S34=6,77777,0*(IF(R34=7,0,0)))))</f>
        <v>0</v>
      </c>
      <c r="AF34" s="405">
        <f>IF(Y34=1,5,0*(IF(X34=2,77,0)*IF(W34=3,17,0)*IF(V34=4,77,0)*IF(U34=5,777,0)*IF(T34=6,77777,0*(IF(S34=7,0,0)))))</f>
        <v>0</v>
      </c>
      <c r="AG34" s="405">
        <f>IF(Z34=1,5,0*(IF(Y34=2,77,0)*IF(X34=3,17,0)*IF(W34=4,77,0)*IF(V34=5,777,0)*IF(U34=6,77777,0*(IF(T34=7,0,0)))))</f>
        <v>0</v>
      </c>
      <c r="AH34" s="405">
        <f>IF(AB34=1,5,0*(IF(Z34=2,77,0)*IF(Y34=3,17,0)*IF(X34=4,77,0)*IF(W34=5,777,0)*IF(V34=6,77777,0*(IF(U34=7,0,0)))))</f>
        <v>0</v>
      </c>
      <c r="AI34" s="407">
        <f>IF(AC34=1,2.5,0*(IF(AB34=2,77,0)*IF(Z34=3,17,0)*IF(Y34=4,77,0)*IF(X34=5,777,0)*IF(W34=6,77777,0*(IF(V34=7,0,0)))))</f>
        <v>0</v>
      </c>
      <c r="AJ34" s="192"/>
      <c r="AM34" s="415">
        <f>IF(U35=1,2.5,0*(IF(T35=2,6,0)*IF(S35=3,66,0)*IF(R35=4,666,0)*IF(Q35=5,6666,0)*IF(P35=6,100000,0)))</f>
        <v>0</v>
      </c>
      <c r="AN34" s="405">
        <f>IF(T35=1,6,0*(IF(U35=2,2.5,0)*IF(S35=3,66,0)*IF(R35=4,666,0)*IF(Q35=6666,777,0)*IF(P35=100000,0)))</f>
        <v>0</v>
      </c>
      <c r="AO34" s="405">
        <f>IF(S35=1,66,0*(IF(U35=2,2.5,0)*IF(T35=3,6,0)*IF(R35=4,666,0)*IF(Q35=5,6666,0)*IF(P35=6,100000,0)))</f>
        <v>0</v>
      </c>
      <c r="AP34" s="405">
        <f>IF(R35=1,666,0*(IF(U35=2,2.5,0)*IF(T35=3,66,0)*IF(S35=4,666,0)*IF(Q35=5,6666,0)*IF(P35=6,100000,0)))</f>
        <v>0</v>
      </c>
      <c r="AQ34" s="405">
        <f>IF(Q35=1,6666,0*(IF(U35=2,2.5,0)*IF(T35=3,6,0)*IF(S35=4,66,0)*IF(R35=5,666,0)*IF(P35=6,100000,0)))</f>
        <v>0</v>
      </c>
      <c r="AR34" s="407">
        <f>IF(P35=1,100000,0*(IF(U35=2,2.5,0)*IF(T35=3,6,0)*IF(S35=4,66,0)*IF(R35=5,666,0)*IF(Q35=6,6666,0)))</f>
        <v>0</v>
      </c>
    </row>
    <row r="35" spans="1:44" ht="15.75" thickBot="1" x14ac:dyDescent="0.3">
      <c r="A35" s="206" t="s">
        <v>21</v>
      </c>
      <c r="B35" s="207">
        <v>4</v>
      </c>
      <c r="C35" s="208">
        <v>9</v>
      </c>
      <c r="D35" s="208">
        <v>0</v>
      </c>
      <c r="E35" s="208">
        <v>0</v>
      </c>
      <c r="F35" s="208">
        <v>5</v>
      </c>
      <c r="G35" s="208">
        <v>7</v>
      </c>
      <c r="H35" s="209">
        <v>1</v>
      </c>
      <c r="I35" s="207">
        <v>8</v>
      </c>
      <c r="J35" s="208">
        <v>8</v>
      </c>
      <c r="K35" s="208">
        <v>5</v>
      </c>
      <c r="L35" s="208">
        <v>3</v>
      </c>
      <c r="M35" s="208">
        <v>3</v>
      </c>
      <c r="N35" s="208">
        <v>8</v>
      </c>
      <c r="O35" s="209"/>
      <c r="P35" s="210">
        <f>COUNTIF(I35,4)</f>
        <v>0</v>
      </c>
      <c r="Q35" s="211">
        <f>COUNTIF(J35,9)</f>
        <v>0</v>
      </c>
      <c r="R35" s="211">
        <f>COUNTIF(K35,0)</f>
        <v>0</v>
      </c>
      <c r="S35" s="211">
        <f>COUNTIF(L35,0)</f>
        <v>0</v>
      </c>
      <c r="T35" s="211">
        <f>COUNTIF(M35,5)</f>
        <v>0</v>
      </c>
      <c r="U35" s="211">
        <f>COUNTIF(N35,7)</f>
        <v>0</v>
      </c>
      <c r="V35" s="213"/>
      <c r="W35" s="214" t="str">
        <f>IF(ISBLANK($V$2),"",IF($V$2=1,"Gewinn",IF($V$2=0,"Kein Gewinn","")))</f>
        <v>Kein Gewinn</v>
      </c>
      <c r="X35" s="215">
        <f>SUMIF(P35:U35,1)</f>
        <v>0</v>
      </c>
      <c r="Y35" s="203" t="str">
        <f>IF(ISBLANK(U35),"",IF(U35=1,"Gewinn",IF(U35=0,"Kein Gewinn","")))</f>
        <v>Kein Gewinn</v>
      </c>
      <c r="Z35" s="434"/>
      <c r="AA35" s="403"/>
      <c r="AB35" s="403"/>
      <c r="AC35" s="435"/>
      <c r="AD35" s="425"/>
      <c r="AE35" s="425"/>
      <c r="AF35" s="425"/>
      <c r="AG35" s="425"/>
      <c r="AH35" s="425"/>
      <c r="AI35" s="426"/>
      <c r="AJ35" s="192"/>
      <c r="AM35" s="416"/>
      <c r="AN35" s="405"/>
      <c r="AO35" s="405"/>
      <c r="AP35" s="405"/>
      <c r="AQ35" s="405"/>
      <c r="AR35" s="407"/>
    </row>
    <row r="36" spans="1:44" x14ac:dyDescent="0.25">
      <c r="A36" s="179"/>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M36" s="259"/>
      <c r="AN36" s="259"/>
      <c r="AO36" s="259"/>
      <c r="AP36" s="259"/>
      <c r="AQ36" s="259"/>
      <c r="AR36" s="259"/>
    </row>
    <row r="37" spans="1:44" ht="15.75" thickBot="1" x14ac:dyDescent="0.3">
      <c r="A37" s="179"/>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260"/>
      <c r="AD37" s="41"/>
      <c r="AE37" s="41"/>
      <c r="AF37" s="41"/>
      <c r="AG37" s="41"/>
      <c r="AH37" s="41"/>
      <c r="AI37" s="261"/>
      <c r="AM37" s="41"/>
      <c r="AN37" s="41"/>
      <c r="AO37" s="41"/>
      <c r="AP37" s="41"/>
      <c r="AQ37" s="41"/>
      <c r="AR37" s="41"/>
    </row>
    <row r="38" spans="1:44" ht="15.75" thickBot="1" x14ac:dyDescent="0.3">
      <c r="A38" s="179"/>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281">
        <v>44260</v>
      </c>
      <c r="AD38" s="282">
        <v>44260</v>
      </c>
      <c r="AE38" s="282">
        <v>44260</v>
      </c>
      <c r="AF38" s="282">
        <v>44260</v>
      </c>
      <c r="AG38" s="282">
        <v>44260</v>
      </c>
      <c r="AH38" s="282">
        <v>44260</v>
      </c>
      <c r="AI38" s="282">
        <v>44260</v>
      </c>
      <c r="AJ38" s="282">
        <v>44260</v>
      </c>
      <c r="AK38" s="282">
        <v>44260</v>
      </c>
      <c r="AL38" s="282">
        <v>44260</v>
      </c>
      <c r="AM38" s="282">
        <v>44260</v>
      </c>
      <c r="AN38" s="282">
        <v>44260</v>
      </c>
      <c r="AO38" s="282">
        <v>44260</v>
      </c>
      <c r="AP38" s="282">
        <v>44260</v>
      </c>
      <c r="AQ38" s="282">
        <v>44260</v>
      </c>
      <c r="AR38" s="283">
        <v>44260</v>
      </c>
    </row>
    <row r="39" spans="1:44" ht="15.75" thickBot="1" x14ac:dyDescent="0.3">
      <c r="A39" s="17">
        <v>44260</v>
      </c>
      <c r="B39" s="361" t="s">
        <v>0</v>
      </c>
      <c r="C39" s="340"/>
      <c r="D39" s="340"/>
      <c r="E39" s="340"/>
      <c r="F39" s="340"/>
      <c r="G39" s="340"/>
      <c r="H39" s="346"/>
      <c r="I39" s="363" t="s">
        <v>1</v>
      </c>
      <c r="J39" s="364"/>
      <c r="K39" s="364"/>
      <c r="L39" s="364"/>
      <c r="M39" s="364"/>
      <c r="N39" s="364"/>
      <c r="O39" s="365"/>
      <c r="P39" s="361" t="s">
        <v>146</v>
      </c>
      <c r="Q39" s="340"/>
      <c r="R39" s="340"/>
      <c r="S39" s="340"/>
      <c r="T39" s="340"/>
      <c r="U39" s="340"/>
      <c r="V39" s="340"/>
      <c r="W39" s="184" t="s">
        <v>20</v>
      </c>
      <c r="X39" s="185" t="s">
        <v>21</v>
      </c>
      <c r="Y39" s="186" t="s">
        <v>4</v>
      </c>
      <c r="Z39" s="204" t="s">
        <v>5</v>
      </c>
      <c r="AA39" s="188" t="s">
        <v>147</v>
      </c>
      <c r="AB39" s="188" t="s">
        <v>148</v>
      </c>
      <c r="AC39" s="262" t="s">
        <v>149</v>
      </c>
      <c r="AD39" s="263" t="s">
        <v>150</v>
      </c>
      <c r="AE39" s="263" t="s">
        <v>151</v>
      </c>
      <c r="AF39" s="263" t="s">
        <v>152</v>
      </c>
      <c r="AG39" s="263" t="s">
        <v>153</v>
      </c>
      <c r="AH39" s="263" t="s">
        <v>154</v>
      </c>
      <c r="AI39" s="263" t="s">
        <v>155</v>
      </c>
      <c r="AJ39" s="264"/>
      <c r="AM39" s="277" t="s">
        <v>156</v>
      </c>
      <c r="AN39" s="278" t="s">
        <v>157</v>
      </c>
      <c r="AO39" s="278" t="s">
        <v>158</v>
      </c>
      <c r="AP39" s="278" t="s">
        <v>159</v>
      </c>
      <c r="AQ39" s="278" t="s">
        <v>160</v>
      </c>
      <c r="AR39" s="309" t="s">
        <v>161</v>
      </c>
    </row>
    <row r="40" spans="1:44" x14ac:dyDescent="0.25">
      <c r="A40" s="196" t="s">
        <v>20</v>
      </c>
      <c r="B40" s="197">
        <v>4</v>
      </c>
      <c r="C40" s="198">
        <v>9</v>
      </c>
      <c r="D40" s="198">
        <v>0</v>
      </c>
      <c r="E40" s="198">
        <v>0</v>
      </c>
      <c r="F40" s="198">
        <v>5</v>
      </c>
      <c r="G40" s="198">
        <v>7</v>
      </c>
      <c r="H40" s="199">
        <v>1</v>
      </c>
      <c r="I40" s="330">
        <v>3</v>
      </c>
      <c r="J40" s="5">
        <v>9</v>
      </c>
      <c r="K40" s="5">
        <v>9</v>
      </c>
      <c r="L40" s="5">
        <v>3</v>
      </c>
      <c r="M40" s="5">
        <v>9</v>
      </c>
      <c r="N40" s="5">
        <v>4</v>
      </c>
      <c r="O40" s="331">
        <v>8</v>
      </c>
      <c r="P40" s="197">
        <f>COUNTIF(I40,4)</f>
        <v>0</v>
      </c>
      <c r="Q40" s="198">
        <f>COUNTIF(J40,9)</f>
        <v>1</v>
      </c>
      <c r="R40" s="198">
        <f>COUNTIF(K40,0)</f>
        <v>0</v>
      </c>
      <c r="S40" s="198">
        <f>COUNTIF(L40,0)</f>
        <v>0</v>
      </c>
      <c r="T40" s="198">
        <f>COUNTIF(M40,5)</f>
        <v>0</v>
      </c>
      <c r="U40" s="198">
        <f>COUNTIF(N40,7)</f>
        <v>0</v>
      </c>
      <c r="V40" s="200">
        <f>COUNTIF(O40,1)</f>
        <v>0</v>
      </c>
      <c r="W40" s="201">
        <f>SUMIF(P40:V40,1)</f>
        <v>1</v>
      </c>
      <c r="X40" s="202" t="str">
        <f>IF(ISBLANK(U41),"",IF(U41=1,"Gewinn",IF(U41=0,"Kein Gewinn","")))</f>
        <v>Gewinn</v>
      </c>
      <c r="Y40" s="214" t="str">
        <f>IF(ISBLANK(V40),"",IF(V40=1,"Gewinn",IF(V40=0,"Kein Gewinn","")))</f>
        <v>Kein Gewinn</v>
      </c>
      <c r="Z40" s="433"/>
      <c r="AA40" s="402">
        <v>100000</v>
      </c>
      <c r="AB40" s="402">
        <v>100000</v>
      </c>
      <c r="AC40" s="409">
        <f>IF(V40=1,5,0*(IF(U40=2,77,0)*IF(T40=3,17,0)*IF(S40=4,77,0)*IF(R40=5,777,0)*IF(Q40=6,77777,0*(IF(P40=7,0,0)))))</f>
        <v>0</v>
      </c>
      <c r="AD40" s="411">
        <f>IF(U40=1,17,0*(IF(V40=2,77,0)*IF(U40=3,17,0)*IF(T40=4,77,0)*IF(S40=5,777,0)*IF(R40=6,77777,0*(IF(Q40=7,0,0)))))</f>
        <v>0</v>
      </c>
      <c r="AE40" s="411">
        <f>IF(X40=1,5,0*(IF(W40=2,77,0)*IF(V40=3,17,0)*IF(U40=4,77,0)*IF(T40=5,777,0)*IF(S40=6,77777,0*(IF(R40=7,0,0)))))</f>
        <v>0</v>
      </c>
      <c r="AF40" s="411">
        <f>IF(Y40=1,5,0*(IF(X40=2,77,0)*IF(W40=3,17,0)*IF(V40=4,77,0)*IF(U40=5,777,0)*IF(T40=6,77777,0*(IF(S40=7,0,0)))))</f>
        <v>0</v>
      </c>
      <c r="AG40" s="411">
        <f>IF(Z40=1,5,0*(IF(Y40=2,77,0)*IF(X40=3,17,0)*IF(W40=4,77,0)*IF(V40=5,777,0)*IF(U40=6,77777,0*(IF(T40=7,0,0)))))</f>
        <v>0</v>
      </c>
      <c r="AH40" s="411">
        <f>IF(AB40=1,5,0*(IF(Z40=2,77,0)*IF(Y40=3,17,0)*IF(X40=4,77,0)*IF(W40=5,777,0)*IF(V40=6,77777,0*(IF(U40=7,0,0)))))</f>
        <v>0</v>
      </c>
      <c r="AI40" s="407">
        <f>IF(AC40=1,2.5,0*(IF(AB40=2,77,0)*IF(Z40=3,17,0)*IF(Y40=4,77,0)*IF(X40=5,777,0)*IF(W40=6,77777,0*(IF(V40=7,0,0)))))</f>
        <v>0</v>
      </c>
      <c r="AJ40" s="192"/>
      <c r="AM40" s="415">
        <f>IF(U41=1,2.5,0*(IF(T41=2,6,0)*IF(S41=3,66,0)*IF(R41=4,666,0)*IF(Q41=5,6666,0)*IF(P41=6,100000,0)))</f>
        <v>2.5</v>
      </c>
      <c r="AN40" s="405">
        <f>IF(T41=1,6,0*(IF(U41=2,2.5,0)*IF(S41=3,66,0)*IF(R41=4,666,0)*IF(Q41=6666,777,0)*IF(P41=100000,0)))</f>
        <v>0</v>
      </c>
      <c r="AO40" s="405">
        <f>IF(S41=1,66,0*(IF(U41=2,2.5,0)*IF(T41=3,6,0)*IF(R41=4,666,0)*IF(Q41=5,6666,0)*IF(P41=6,100000,0)))</f>
        <v>0</v>
      </c>
      <c r="AP40" s="405">
        <f>IF(R41=1,666,0*(IF(U41=2,2.5,0)*IF(T41=3,66,0)*IF(S41=4,666,0)*IF(Q41=5,6666,0)*IF(P41=6,100000,0)))</f>
        <v>0</v>
      </c>
      <c r="AQ40" s="405">
        <f>IF(Q41=1,6666,0*(IF(U41=2,2.5,0)*IF(T41=3,6,0)*IF(S41=4,66,0)*IF(R41=5,666,0)*IF(P41=6,100000,0)))</f>
        <v>0</v>
      </c>
      <c r="AR40" s="407">
        <f>IF(P41=1,100000,0*(IF(U41=2,2.5,0)*IF(T41=3,6,0)*IF(S41=4,66,0)*IF(R41=5,666,0)*IF(Q41=6,6666,0)))</f>
        <v>0</v>
      </c>
    </row>
    <row r="41" spans="1:44" ht="15.75" thickBot="1" x14ac:dyDescent="0.3">
      <c r="A41" s="206" t="s">
        <v>21</v>
      </c>
      <c r="B41" s="207">
        <v>4</v>
      </c>
      <c r="C41" s="208">
        <v>9</v>
      </c>
      <c r="D41" s="208">
        <v>0</v>
      </c>
      <c r="E41" s="208">
        <v>0</v>
      </c>
      <c r="F41" s="208">
        <v>5</v>
      </c>
      <c r="G41" s="208">
        <v>7</v>
      </c>
      <c r="H41" s="209">
        <v>1</v>
      </c>
      <c r="I41" s="210">
        <v>8</v>
      </c>
      <c r="J41" s="211">
        <v>3</v>
      </c>
      <c r="K41" s="211">
        <v>7</v>
      </c>
      <c r="L41" s="211">
        <v>8</v>
      </c>
      <c r="M41" s="211">
        <v>3</v>
      </c>
      <c r="N41" s="211">
        <v>7</v>
      </c>
      <c r="O41" s="212"/>
      <c r="P41" s="210">
        <f>COUNTIF(I41,4)</f>
        <v>0</v>
      </c>
      <c r="Q41" s="211">
        <f>COUNTIF(J41,9)</f>
        <v>0</v>
      </c>
      <c r="R41" s="211">
        <f>COUNTIF(K41,0)</f>
        <v>0</v>
      </c>
      <c r="S41" s="211">
        <f>COUNTIF(L41,0)</f>
        <v>0</v>
      </c>
      <c r="T41" s="211">
        <f>COUNTIF(M41,5)</f>
        <v>0</v>
      </c>
      <c r="U41" s="211">
        <f>COUNTIF(N41,7)</f>
        <v>1</v>
      </c>
      <c r="V41" s="213"/>
      <c r="W41" s="214" t="str">
        <f>IF(ISBLANK($V$2),"",IF($V$2=1,"Gewinn",IF($V$2=0,"Kein Gewinn","")))</f>
        <v>Kein Gewinn</v>
      </c>
      <c r="X41" s="215">
        <f>SUMIF(P41:U41,1)</f>
        <v>1</v>
      </c>
      <c r="Y41" s="203" t="str">
        <f>IF(ISBLANK(U41),"",IF(U41=1,"Gewinn",IF(U41=0,"Kein Gewinn","")))</f>
        <v>Gewinn</v>
      </c>
      <c r="Z41" s="434"/>
      <c r="AA41" s="403"/>
      <c r="AB41" s="403"/>
      <c r="AC41" s="409"/>
      <c r="AD41" s="411"/>
      <c r="AE41" s="411"/>
      <c r="AF41" s="411"/>
      <c r="AG41" s="411"/>
      <c r="AH41" s="411"/>
      <c r="AI41" s="407"/>
      <c r="AJ41" s="192"/>
      <c r="AM41" s="416"/>
      <c r="AN41" s="405"/>
      <c r="AO41" s="405"/>
      <c r="AP41" s="405"/>
      <c r="AQ41" s="405"/>
      <c r="AR41" s="407"/>
    </row>
    <row r="42" spans="1:44" ht="15.75" thickBot="1" x14ac:dyDescent="0.3">
      <c r="A42" s="179"/>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257">
        <v>44267</v>
      </c>
      <c r="AD42" s="222">
        <v>44267</v>
      </c>
      <c r="AE42" s="222">
        <v>44267</v>
      </c>
      <c r="AF42" s="222">
        <v>44267</v>
      </c>
      <c r="AG42" s="222">
        <v>44267</v>
      </c>
      <c r="AH42" s="222">
        <v>44267</v>
      </c>
      <c r="AI42" s="222">
        <v>44267</v>
      </c>
      <c r="AJ42" s="258"/>
      <c r="AK42" s="182"/>
      <c r="AL42" s="182"/>
      <c r="AM42" s="221">
        <v>44267</v>
      </c>
      <c r="AN42" s="221">
        <v>44267</v>
      </c>
      <c r="AO42" s="221">
        <v>44267</v>
      </c>
      <c r="AP42" s="221">
        <v>44267</v>
      </c>
      <c r="AQ42" s="221">
        <v>44267</v>
      </c>
      <c r="AR42" s="221">
        <v>44267</v>
      </c>
    </row>
    <row r="43" spans="1:44" ht="15.75" thickBot="1" x14ac:dyDescent="0.3">
      <c r="A43" s="17">
        <v>44267</v>
      </c>
      <c r="B43" s="361" t="s">
        <v>0</v>
      </c>
      <c r="C43" s="340"/>
      <c r="D43" s="340"/>
      <c r="E43" s="340"/>
      <c r="F43" s="340"/>
      <c r="G43" s="340"/>
      <c r="H43" s="346"/>
      <c r="I43" s="363" t="s">
        <v>1</v>
      </c>
      <c r="J43" s="364"/>
      <c r="K43" s="364"/>
      <c r="L43" s="364"/>
      <c r="M43" s="364"/>
      <c r="N43" s="364"/>
      <c r="O43" s="365"/>
      <c r="P43" s="361" t="s">
        <v>146</v>
      </c>
      <c r="Q43" s="340"/>
      <c r="R43" s="340"/>
      <c r="S43" s="340"/>
      <c r="T43" s="340"/>
      <c r="U43" s="340"/>
      <c r="V43" s="340"/>
      <c r="W43" s="184" t="s">
        <v>20</v>
      </c>
      <c r="X43" s="185" t="s">
        <v>21</v>
      </c>
      <c r="Y43" s="186" t="s">
        <v>4</v>
      </c>
      <c r="Z43" s="204" t="s">
        <v>5</v>
      </c>
      <c r="AA43" s="188" t="s">
        <v>147</v>
      </c>
      <c r="AB43" s="188" t="s">
        <v>148</v>
      </c>
      <c r="AC43" s="267" t="s">
        <v>149</v>
      </c>
      <c r="AD43" s="268" t="s">
        <v>150</v>
      </c>
      <c r="AE43" s="268" t="s">
        <v>151</v>
      </c>
      <c r="AF43" s="268" t="s">
        <v>152</v>
      </c>
      <c r="AG43" s="268" t="s">
        <v>153</v>
      </c>
      <c r="AH43" s="268" t="s">
        <v>154</v>
      </c>
      <c r="AI43" s="268" t="s">
        <v>155</v>
      </c>
      <c r="AJ43" s="192"/>
      <c r="AM43" s="254" t="s">
        <v>156</v>
      </c>
      <c r="AN43" s="255" t="s">
        <v>157</v>
      </c>
      <c r="AO43" s="255" t="s">
        <v>158</v>
      </c>
      <c r="AP43" s="255" t="s">
        <v>159</v>
      </c>
      <c r="AQ43" s="255" t="s">
        <v>160</v>
      </c>
      <c r="AR43" s="256" t="s">
        <v>161</v>
      </c>
    </row>
    <row r="44" spans="1:44" x14ac:dyDescent="0.25">
      <c r="A44" s="196" t="s">
        <v>20</v>
      </c>
      <c r="B44" s="197">
        <v>4</v>
      </c>
      <c r="C44" s="198">
        <v>9</v>
      </c>
      <c r="D44" s="198">
        <v>0</v>
      </c>
      <c r="E44" s="198">
        <v>0</v>
      </c>
      <c r="F44" s="198">
        <v>5</v>
      </c>
      <c r="G44" s="198">
        <v>7</v>
      </c>
      <c r="H44" s="199">
        <v>1</v>
      </c>
      <c r="I44" s="330">
        <v>7</v>
      </c>
      <c r="J44" s="5">
        <v>8</v>
      </c>
      <c r="K44" s="5">
        <v>5</v>
      </c>
      <c r="L44" s="5">
        <v>4</v>
      </c>
      <c r="M44" s="5">
        <v>6</v>
      </c>
      <c r="N44" s="5">
        <v>2</v>
      </c>
      <c r="O44" s="331">
        <v>3</v>
      </c>
      <c r="P44" s="197">
        <f>COUNTIF(I44,4)</f>
        <v>0</v>
      </c>
      <c r="Q44" s="198">
        <f>COUNTIF(J44,9)</f>
        <v>0</v>
      </c>
      <c r="R44" s="198">
        <f>COUNTIF(K44,0)</f>
        <v>0</v>
      </c>
      <c r="S44" s="198">
        <f>COUNTIF(L44,0)</f>
        <v>0</v>
      </c>
      <c r="T44" s="198">
        <f>COUNTIF(M44,5)</f>
        <v>0</v>
      </c>
      <c r="U44" s="198">
        <f>COUNTIF(N44,7)</f>
        <v>0</v>
      </c>
      <c r="V44" s="200">
        <f>COUNTIF(O44,1)</f>
        <v>0</v>
      </c>
      <c r="W44" s="201">
        <f>SUMIF(P44:V44,1)</f>
        <v>0</v>
      </c>
      <c r="X44" s="202" t="str">
        <f>IF(ISBLANK(U45),"",IF(U45=1,"Gewinn",IF(U45=0,"Kein Gewinn","")))</f>
        <v>Kein Gewinn</v>
      </c>
      <c r="Y44" s="214" t="str">
        <f>IF(ISBLANK(V44),"",IF(V44=1,"Gewinn",IF(V44=0,"Kein Gewinn","")))</f>
        <v>Kein Gewinn</v>
      </c>
      <c r="Z44" s="433"/>
      <c r="AA44" s="402">
        <v>100000</v>
      </c>
      <c r="AB44" s="402">
        <v>100000</v>
      </c>
      <c r="AC44" s="409">
        <f>IF(V44=1,5,0*(IF(U44=2,77,0)*IF(T44=3,17,0)*IF(S44=4,77,0)*IF(R44=5,777,0)*IF(Q44=6,77777,0*(IF(P44=7,0,0)))))</f>
        <v>0</v>
      </c>
      <c r="AD44" s="411">
        <f>IF(W44=1,5,0*(IF(V44=2,77,0)*IF(U44=3,17,0)*IF(T44=4,77,0)*IF(S44=5,777,0)*IF(R44=6,77777,0*(IF(Q44=7,0,0)))))</f>
        <v>0</v>
      </c>
      <c r="AE44" s="411">
        <f>IF(X44=1,5,0*(IF(W44=2,77,0)*IF(V44=3,17,0)*IF(U44=4,77,0)*IF(T44=5,777,0)*IF(S44=6,77777,0*(IF(R44=7,0,0)))))</f>
        <v>0</v>
      </c>
      <c r="AF44" s="411">
        <f>IF(Y44=1,5,0*(IF(X44=2,77,0)*IF(W44=3,17,0)*IF(V44=4,77,0)*IF(U44=5,777,0)*IF(T44=6,77777,0*(IF(S44=7,0,0)))))</f>
        <v>0</v>
      </c>
      <c r="AG44" s="411">
        <f>IF(Z44=1,5,0*(IF(Y44=2,77,0)*IF(X44=3,17,0)*IF(W44=4,77,0)*IF(V44=5,777,0)*IF(U44=6,77777,0*(IF(T44=7,0,0)))))</f>
        <v>0</v>
      </c>
      <c r="AH44" s="411">
        <f>IF(AB44=1,5,0*(IF(Z44=2,77,0)*IF(Y44=3,17,0)*IF(X44=4,77,0)*IF(W44=5,777,0)*IF(V44=6,77777,0*(IF(U44=7,0,0)))))</f>
        <v>0</v>
      </c>
      <c r="AI44" s="407">
        <f>IF(AC44=1,2.5,0*(IF(AB44=2,77,0)*IF(Z44=3,17,0)*IF(Y44=4,77,0)*IF(X44=5,777,0)*IF(W44=6,77777,0*(IF(V44=7,0,0)))))</f>
        <v>0</v>
      </c>
      <c r="AJ44" s="192"/>
      <c r="AM44" s="415">
        <f>IF(U45=1,2.5,0*(IF(T45=2,6,0)*IF(S45=3,66,0)*IF(R45=4,666,0)*IF(Q45=5,6666,0)*IF(P45=6,100000,0)))</f>
        <v>0</v>
      </c>
      <c r="AN44" s="405">
        <f>IF(T45=1,6,0*(IF(U45=2,2.5,0)*IF(S45=3,66,0)*IF(R45=4,666,0)*IF(Q45=6666,777,0)*IF(P45=100000,0)))</f>
        <v>0</v>
      </c>
      <c r="AO44" s="405">
        <f>IF(S45=1,66,0*(IF(U45=2,2.5,0)*IF(T45=3,6,0)*IF(R45=4,666,0)*IF(Q45=5,6666,0)*IF(P45=6,100000,0)))</f>
        <v>0</v>
      </c>
      <c r="AP44" s="405">
        <f>IF(R45=1,666,0*(IF(U45=2,2.5,0)*IF(T45=3,66,0)*IF(S45=4,666,0)*IF(Q45=5,6666,0)*IF(P45=6,100000,0)))</f>
        <v>0</v>
      </c>
      <c r="AQ44" s="405">
        <f>IF(Q45=1,6666,0*(IF(U45=2,2.5,0)*IF(T45=3,6,0)*IF(S45=4,66,0)*IF(R45=5,666,0)*IF(P45=6,100000,0)))</f>
        <v>0</v>
      </c>
      <c r="AR44" s="407">
        <f>IF(P45=1,100000,0*(IF(U45=2,2.5,0)*IF(T45=3,6,0)*IF(S45=4,66,0)*IF(R45=5,666,0)*IF(Q45=6,6666,0)))</f>
        <v>0</v>
      </c>
    </row>
    <row r="45" spans="1:44" ht="15.75" thickBot="1" x14ac:dyDescent="0.3">
      <c r="A45" s="206" t="s">
        <v>21</v>
      </c>
      <c r="B45" s="207">
        <v>4</v>
      </c>
      <c r="C45" s="208">
        <v>9</v>
      </c>
      <c r="D45" s="208">
        <v>0</v>
      </c>
      <c r="E45" s="208">
        <v>0</v>
      </c>
      <c r="F45" s="208">
        <v>5</v>
      </c>
      <c r="G45" s="208">
        <v>7</v>
      </c>
      <c r="H45" s="209">
        <v>1</v>
      </c>
      <c r="I45" s="210">
        <v>6</v>
      </c>
      <c r="J45" s="211">
        <v>2</v>
      </c>
      <c r="K45" s="211">
        <v>6</v>
      </c>
      <c r="L45" s="211">
        <v>9</v>
      </c>
      <c r="M45" s="211">
        <v>6</v>
      </c>
      <c r="N45" s="211">
        <v>1</v>
      </c>
      <c r="O45" s="212"/>
      <c r="P45" s="210">
        <f>COUNTIF(I45,4)</f>
        <v>0</v>
      </c>
      <c r="Q45" s="211">
        <f>COUNTIF(J45,9)</f>
        <v>0</v>
      </c>
      <c r="R45" s="211">
        <f>COUNTIF(K45,0)</f>
        <v>0</v>
      </c>
      <c r="S45" s="211">
        <f>COUNTIF(L45,0)</f>
        <v>0</v>
      </c>
      <c r="T45" s="211">
        <f>COUNTIF(M45,5)</f>
        <v>0</v>
      </c>
      <c r="U45" s="211">
        <f>COUNTIF(N45,7)</f>
        <v>0</v>
      </c>
      <c r="V45" s="213"/>
      <c r="W45" s="214" t="str">
        <f>IF(ISBLANK($V$2),"",IF($V$2=1,"Gewinn",IF($V$2=0,"Kein Gewinn","")))</f>
        <v>Kein Gewinn</v>
      </c>
      <c r="X45" s="215">
        <f>SUMIF(P45:U45,1)</f>
        <v>0</v>
      </c>
      <c r="Y45" s="203" t="str">
        <f>IF(ISBLANK(U45),"",IF(U45=1,"Gewinn",IF(U45=0,"Kein Gewinn","")))</f>
        <v>Kein Gewinn</v>
      </c>
      <c r="Z45" s="434"/>
      <c r="AA45" s="403"/>
      <c r="AB45" s="403"/>
      <c r="AC45" s="417"/>
      <c r="AD45" s="418"/>
      <c r="AE45" s="418"/>
      <c r="AF45" s="418"/>
      <c r="AG45" s="418"/>
      <c r="AH45" s="418"/>
      <c r="AI45" s="408"/>
      <c r="AJ45" s="192"/>
      <c r="AM45" s="420"/>
      <c r="AN45" s="406"/>
      <c r="AO45" s="406"/>
      <c r="AP45" s="406"/>
      <c r="AQ45" s="406"/>
      <c r="AR45" s="408"/>
    </row>
    <row r="46" spans="1:44" ht="15.75" thickBot="1" x14ac:dyDescent="0.3">
      <c r="A46" s="179"/>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281">
        <v>44274</v>
      </c>
      <c r="AD46" s="282">
        <v>44274</v>
      </c>
      <c r="AE46" s="282">
        <v>44274</v>
      </c>
      <c r="AF46" s="282">
        <v>44274</v>
      </c>
      <c r="AG46" s="282">
        <v>44274</v>
      </c>
      <c r="AH46" s="282">
        <v>44274</v>
      </c>
      <c r="AI46" s="282">
        <v>44274</v>
      </c>
      <c r="AJ46" s="322"/>
      <c r="AK46" s="183"/>
      <c r="AL46" s="183"/>
      <c r="AM46" s="281">
        <v>44274</v>
      </c>
      <c r="AN46" s="281">
        <v>44274</v>
      </c>
      <c r="AO46" s="281">
        <v>44274</v>
      </c>
      <c r="AP46" s="281">
        <v>44274</v>
      </c>
      <c r="AQ46" s="281">
        <v>44274</v>
      </c>
      <c r="AR46" s="284">
        <v>44274</v>
      </c>
    </row>
    <row r="47" spans="1:44" ht="15.75" thickBot="1" x14ac:dyDescent="0.3">
      <c r="A47" s="17">
        <v>44274</v>
      </c>
      <c r="B47" s="361" t="s">
        <v>0</v>
      </c>
      <c r="C47" s="340"/>
      <c r="D47" s="340"/>
      <c r="E47" s="340"/>
      <c r="F47" s="340"/>
      <c r="G47" s="340"/>
      <c r="H47" s="346"/>
      <c r="I47" s="363" t="s">
        <v>1</v>
      </c>
      <c r="J47" s="364"/>
      <c r="K47" s="364"/>
      <c r="L47" s="364"/>
      <c r="M47" s="364"/>
      <c r="N47" s="364"/>
      <c r="O47" s="365"/>
      <c r="P47" s="361" t="s">
        <v>146</v>
      </c>
      <c r="Q47" s="340"/>
      <c r="R47" s="340"/>
      <c r="S47" s="340"/>
      <c r="T47" s="340"/>
      <c r="U47" s="340"/>
      <c r="V47" s="340"/>
      <c r="W47" s="184" t="s">
        <v>20</v>
      </c>
      <c r="X47" s="185" t="s">
        <v>21</v>
      </c>
      <c r="Y47" s="186" t="s">
        <v>4</v>
      </c>
      <c r="Z47" s="204" t="s">
        <v>5</v>
      </c>
      <c r="AA47" s="188" t="s">
        <v>147</v>
      </c>
      <c r="AB47" s="188" t="s">
        <v>148</v>
      </c>
      <c r="AC47" s="262" t="s">
        <v>149</v>
      </c>
      <c r="AD47" s="263" t="s">
        <v>150</v>
      </c>
      <c r="AE47" s="263" t="s">
        <v>151</v>
      </c>
      <c r="AF47" s="263" t="s">
        <v>152</v>
      </c>
      <c r="AG47" s="263" t="s">
        <v>153</v>
      </c>
      <c r="AH47" s="263" t="s">
        <v>154</v>
      </c>
      <c r="AI47" s="263" t="s">
        <v>155</v>
      </c>
      <c r="AJ47" s="192"/>
      <c r="AM47" s="277" t="s">
        <v>156</v>
      </c>
      <c r="AN47" s="278" t="s">
        <v>157</v>
      </c>
      <c r="AO47" s="278" t="s">
        <v>158</v>
      </c>
      <c r="AP47" s="278" t="s">
        <v>159</v>
      </c>
      <c r="AQ47" s="278" t="s">
        <v>160</v>
      </c>
      <c r="AR47" s="309" t="s">
        <v>161</v>
      </c>
    </row>
    <row r="48" spans="1:44" x14ac:dyDescent="0.25">
      <c r="A48" s="196" t="s">
        <v>20</v>
      </c>
      <c r="B48" s="197">
        <v>4</v>
      </c>
      <c r="C48" s="198">
        <v>9</v>
      </c>
      <c r="D48" s="198">
        <v>0</v>
      </c>
      <c r="E48" s="198">
        <v>0</v>
      </c>
      <c r="F48" s="198">
        <v>5</v>
      </c>
      <c r="G48" s="198">
        <v>7</v>
      </c>
      <c r="H48" s="199">
        <v>1</v>
      </c>
      <c r="I48" s="197">
        <v>2</v>
      </c>
      <c r="J48" s="198">
        <v>5</v>
      </c>
      <c r="K48" s="198">
        <v>0</v>
      </c>
      <c r="L48" s="198">
        <v>8</v>
      </c>
      <c r="M48" s="198">
        <v>7</v>
      </c>
      <c r="N48" s="198">
        <v>1</v>
      </c>
      <c r="O48" s="199">
        <v>3</v>
      </c>
      <c r="P48" s="197">
        <f>COUNTIF(I48,4)</f>
        <v>0</v>
      </c>
      <c r="Q48" s="198">
        <f>COUNTIF(J48,9)</f>
        <v>0</v>
      </c>
      <c r="R48" s="198">
        <f>COUNTIF(K48,0)</f>
        <v>1</v>
      </c>
      <c r="S48" s="198">
        <f>COUNTIF(L48,0)</f>
        <v>0</v>
      </c>
      <c r="T48" s="198">
        <f>COUNTIF(M48,5)</f>
        <v>0</v>
      </c>
      <c r="U48" s="198">
        <f>COUNTIF(N48,7)</f>
        <v>0</v>
      </c>
      <c r="V48" s="200">
        <f>COUNTIF(O48,1)</f>
        <v>0</v>
      </c>
      <c r="W48" s="201">
        <f>SUMIF(P48:V48,1)</f>
        <v>1</v>
      </c>
      <c r="X48" s="202" t="str">
        <f>IF(ISBLANK(U49),"",IF(U49=1,"Gewinn",IF(U49=0,"Kein Gewinn","")))</f>
        <v>Kein Gewinn</v>
      </c>
      <c r="Y48" s="214" t="str">
        <f>IF(ISBLANK(V48),"",IF(V48=1,"Gewinn",IF(V48=0,"Kein Gewinn","")))</f>
        <v>Kein Gewinn</v>
      </c>
      <c r="Z48" s="433"/>
      <c r="AA48" s="402">
        <v>100000</v>
      </c>
      <c r="AB48" s="402">
        <v>100000</v>
      </c>
      <c r="AC48" s="409">
        <f>IF(V48=1,5,0*(IF(U48=2,77,0)*IF(T48=3,17,0)*IF(S48=4,77,0)*IF(R48=5,777,0)*IF(Q48=6,77777,0*(IF(P48=7,0,0)))))</f>
        <v>0</v>
      </c>
      <c r="AD48" s="411">
        <f>IF(U48=1,17,0*(IF(V48=2,77,0)*IF(U48=3,17,0)*IF(T48=4,77,0)*IF(S48=5,777,0)*IF(R48=6,77777,0*(IF(Q48=7,0,0)))))</f>
        <v>0</v>
      </c>
      <c r="AE48" s="411">
        <f>IF(X48=1,5,0*(IF(W48=2,77,0)*IF(V48=3,17,0)*IF(U48=4,77,0)*IF(T48=5,777,0)*IF(S48=6,77777,0*(IF(R48=7,0,0)))))</f>
        <v>0</v>
      </c>
      <c r="AF48" s="411">
        <f>IF(Y48=1,5,0*(IF(X48=2,77,0)*IF(W48=3,17,0)*IF(V48=4,77,0)*IF(U48=5,777,0)*IF(T48=6,77777,0*(IF(S48=7,0,0)))))</f>
        <v>0</v>
      </c>
      <c r="AG48" s="411">
        <f>IF(Z48=1,5,0*(IF(Y48=2,77,0)*IF(X48=3,17,0)*IF(W48=4,77,0)*IF(V48=5,777,0)*IF(U48=6,77777,0*(IF(T48=7,0,0)))))</f>
        <v>0</v>
      </c>
      <c r="AH48" s="411">
        <f>IF(AB48=1,5,0*(IF(Z48=2,77,0)*IF(Y48=3,17,0)*IF(X48=4,77,0)*IF(W48=5,777,0)*IF(V48=6,77777,0*(IF(U48=7,0,0)))))</f>
        <v>0</v>
      </c>
      <c r="AI48" s="407">
        <f>IF(AC48=1,2.5,0*(IF(AB48=2,77,0)*IF(Z48=3,17,0)*IF(Y48=4,77,0)*IF(X48=5,777,0)*IF(W48=6,77777,0*(IF(V48=7,0,0)))))</f>
        <v>0</v>
      </c>
      <c r="AJ48" s="192"/>
      <c r="AM48" s="415">
        <f>IF(U49=1,2.5,0*(IF(T49=2,6,0)*IF(S49=3,66,0)*IF(R49=4,666,0)*IF(Q49=5,6666,0)*IF(P49=6,100000,0)))</f>
        <v>0</v>
      </c>
      <c r="AN48" s="405">
        <f>IF(T49=1,6,0*(IF(U49=2,2.5,0)*IF(S49=3,66,0)*IF(R49=4,666,0)*IF(Q49=6666,777,0)*IF(P49=100000,0)))</f>
        <v>6</v>
      </c>
      <c r="AO48" s="405">
        <f>IF(S49=1,66,0*(IF(U49=2,2.5,0)*IF(T49=3,6,0)*IF(R49=4,666,0)*IF(Q49=5,6666,0)*IF(P49=6,100000,0)))</f>
        <v>66</v>
      </c>
      <c r="AP48" s="405">
        <f>IF(R49=1,666,0*(IF(U49=2,2.5,0)*IF(T49=3,66,0)*IF(S49=4,666,0)*IF(Q49=5,6666,0)*IF(P49=6,100000,0)))</f>
        <v>0</v>
      </c>
      <c r="AQ48" s="405">
        <f>IF(Q49=1,6666,0*(IF(U49=2,2.5,0)*IF(T49=3,6,0)*IF(S49=4,66,0)*IF(R49=5,666,0)*IF(P49=6,100000,0)))</f>
        <v>6666</v>
      </c>
      <c r="AR48" s="407">
        <f>IF(P49=1,100000,0*(IF(U49=2,2.5,0)*IF(T49=3,6,0)*IF(S49=4,66,0)*IF(R49=5,666,0)*IF(Q49=6,6666,0)))</f>
        <v>0</v>
      </c>
    </row>
    <row r="49" spans="1:44" ht="15.75" thickBot="1" x14ac:dyDescent="0.3">
      <c r="A49" s="206" t="s">
        <v>21</v>
      </c>
      <c r="B49" s="207">
        <v>4</v>
      </c>
      <c r="C49" s="208">
        <v>9</v>
      </c>
      <c r="D49" s="208">
        <v>0</v>
      </c>
      <c r="E49" s="208">
        <v>0</v>
      </c>
      <c r="F49" s="208">
        <v>5</v>
      </c>
      <c r="G49" s="208">
        <v>7</v>
      </c>
      <c r="H49" s="209">
        <v>1</v>
      </c>
      <c r="I49" s="210">
        <v>8</v>
      </c>
      <c r="J49" s="211">
        <v>9</v>
      </c>
      <c r="K49" s="211">
        <v>2</v>
      </c>
      <c r="L49" s="211">
        <v>0</v>
      </c>
      <c r="M49" s="211">
        <v>5</v>
      </c>
      <c r="N49" s="211">
        <v>4</v>
      </c>
      <c r="O49" s="212"/>
      <c r="P49" s="210">
        <f>COUNTIF(I49,4)</f>
        <v>0</v>
      </c>
      <c r="Q49" s="211">
        <f>COUNTIF(J49,9)</f>
        <v>1</v>
      </c>
      <c r="R49" s="211">
        <f>COUNTIF(K49,0)</f>
        <v>0</v>
      </c>
      <c r="S49" s="211">
        <f>COUNTIF(L49,0)</f>
        <v>1</v>
      </c>
      <c r="T49" s="211">
        <f>COUNTIF(M49,5)</f>
        <v>1</v>
      </c>
      <c r="U49" s="211">
        <f>COUNTIF(N49,7)</f>
        <v>0</v>
      </c>
      <c r="V49" s="213"/>
      <c r="W49" s="214" t="str">
        <f>IF(ISBLANK($V$2),"",IF($V$2=1,"Gewinn",IF($V$2=0,"Kein Gewinn","")))</f>
        <v>Kein Gewinn</v>
      </c>
      <c r="X49" s="215">
        <f>SUMIF(P49:U49,1)</f>
        <v>3</v>
      </c>
      <c r="Y49" s="203" t="str">
        <f>IF(ISBLANK(U49),"",IF(U49=1,"Gewinn",IF(U49=0,"Kein Gewinn","")))</f>
        <v>Kein Gewinn</v>
      </c>
      <c r="Z49" s="434"/>
      <c r="AA49" s="403"/>
      <c r="AB49" s="403"/>
      <c r="AC49" s="417"/>
      <c r="AD49" s="418"/>
      <c r="AE49" s="418"/>
      <c r="AF49" s="418"/>
      <c r="AG49" s="418"/>
      <c r="AH49" s="418"/>
      <c r="AI49" s="408"/>
      <c r="AJ49" s="192"/>
      <c r="AM49" s="420"/>
      <c r="AN49" s="406"/>
      <c r="AO49" s="406"/>
      <c r="AP49" s="406"/>
      <c r="AQ49" s="406"/>
      <c r="AR49" s="408"/>
    </row>
    <row r="50" spans="1:44" ht="15.75" thickBot="1" x14ac:dyDescent="0.3">
      <c r="A50" s="179"/>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281">
        <v>44281</v>
      </c>
      <c r="AD50" s="282">
        <v>44281</v>
      </c>
      <c r="AE50" s="282">
        <v>44281</v>
      </c>
      <c r="AF50" s="282">
        <v>44281</v>
      </c>
      <c r="AG50" s="282">
        <v>44281</v>
      </c>
      <c r="AH50" s="282">
        <v>44281</v>
      </c>
      <c r="AI50" s="282">
        <v>44281</v>
      </c>
      <c r="AJ50" s="322"/>
      <c r="AK50" s="183"/>
      <c r="AL50" s="183"/>
      <c r="AM50" s="281">
        <v>44281</v>
      </c>
      <c r="AN50" s="281">
        <v>44281</v>
      </c>
      <c r="AO50" s="281">
        <v>44281</v>
      </c>
      <c r="AP50" s="281">
        <v>44281</v>
      </c>
      <c r="AQ50" s="281">
        <v>44281</v>
      </c>
      <c r="AR50" s="284">
        <v>44281</v>
      </c>
    </row>
    <row r="51" spans="1:44" ht="15.75" thickBot="1" x14ac:dyDescent="0.3">
      <c r="A51" s="17">
        <v>44281</v>
      </c>
      <c r="B51" s="361" t="s">
        <v>0</v>
      </c>
      <c r="C51" s="340"/>
      <c r="D51" s="340"/>
      <c r="E51" s="340"/>
      <c r="F51" s="340"/>
      <c r="G51" s="340"/>
      <c r="H51" s="346"/>
      <c r="I51" s="363" t="s">
        <v>1</v>
      </c>
      <c r="J51" s="364"/>
      <c r="K51" s="364"/>
      <c r="L51" s="364"/>
      <c r="M51" s="364"/>
      <c r="N51" s="364"/>
      <c r="O51" s="365"/>
      <c r="P51" s="361" t="s">
        <v>146</v>
      </c>
      <c r="Q51" s="340"/>
      <c r="R51" s="340"/>
      <c r="S51" s="340"/>
      <c r="T51" s="340"/>
      <c r="U51" s="340"/>
      <c r="V51" s="340"/>
      <c r="W51" s="184" t="s">
        <v>20</v>
      </c>
      <c r="X51" s="185" t="s">
        <v>21</v>
      </c>
      <c r="Y51" s="186" t="s">
        <v>4</v>
      </c>
      <c r="Z51" s="204" t="s">
        <v>5</v>
      </c>
      <c r="AA51" s="188" t="s">
        <v>147</v>
      </c>
      <c r="AB51" s="188" t="s">
        <v>148</v>
      </c>
      <c r="AC51" s="262" t="s">
        <v>149</v>
      </c>
      <c r="AD51" s="263" t="s">
        <v>150</v>
      </c>
      <c r="AE51" s="263" t="s">
        <v>151</v>
      </c>
      <c r="AF51" s="263" t="s">
        <v>152</v>
      </c>
      <c r="AG51" s="263" t="s">
        <v>153</v>
      </c>
      <c r="AH51" s="263" t="s">
        <v>154</v>
      </c>
      <c r="AI51" s="263" t="s">
        <v>155</v>
      </c>
      <c r="AJ51" s="192"/>
      <c r="AM51" s="277" t="s">
        <v>156</v>
      </c>
      <c r="AN51" s="278" t="s">
        <v>157</v>
      </c>
      <c r="AO51" s="278" t="s">
        <v>158</v>
      </c>
      <c r="AP51" s="278" t="s">
        <v>159</v>
      </c>
      <c r="AQ51" s="278" t="s">
        <v>160</v>
      </c>
      <c r="AR51" s="309" t="s">
        <v>161</v>
      </c>
    </row>
    <row r="52" spans="1:44" x14ac:dyDescent="0.25">
      <c r="A52" s="196" t="s">
        <v>20</v>
      </c>
      <c r="B52" s="197">
        <v>4</v>
      </c>
      <c r="C52" s="198">
        <v>9</v>
      </c>
      <c r="D52" s="198">
        <v>0</v>
      </c>
      <c r="E52" s="198">
        <v>0</v>
      </c>
      <c r="F52" s="198">
        <v>5</v>
      </c>
      <c r="G52" s="198">
        <v>7</v>
      </c>
      <c r="H52" s="199">
        <v>1</v>
      </c>
      <c r="I52" s="197">
        <v>9</v>
      </c>
      <c r="J52" s="198">
        <v>5</v>
      </c>
      <c r="K52" s="198">
        <v>9</v>
      </c>
      <c r="L52" s="198">
        <v>3</v>
      </c>
      <c r="M52" s="198">
        <v>1</v>
      </c>
      <c r="N52" s="198">
        <v>0</v>
      </c>
      <c r="O52" s="199">
        <v>1</v>
      </c>
      <c r="P52" s="197">
        <f>COUNTIF(I52,4)</f>
        <v>0</v>
      </c>
      <c r="Q52" s="198">
        <f>COUNTIF(J52,9)</f>
        <v>0</v>
      </c>
      <c r="R52" s="198">
        <f>COUNTIF(K52,0)</f>
        <v>0</v>
      </c>
      <c r="S52" s="198">
        <f>COUNTIF(L52,0)</f>
        <v>0</v>
      </c>
      <c r="T52" s="198">
        <f>COUNTIF(M52,5)</f>
        <v>0</v>
      </c>
      <c r="U52" s="198">
        <f>COUNTIF(N52,7)</f>
        <v>0</v>
      </c>
      <c r="V52" s="200">
        <f>COUNTIF(O52,1)</f>
        <v>1</v>
      </c>
      <c r="W52" s="201">
        <f>SUMIF(P52:V52,1)</f>
        <v>1</v>
      </c>
      <c r="X52" s="202" t="str">
        <f>IF(ISBLANK(U53),"",IF(U53=1,"Gewinn",IF(U53=0,"Kein Gewinn","")))</f>
        <v>Kein Gewinn</v>
      </c>
      <c r="Y52" s="214" t="str">
        <f>IF(ISBLANK(V52),"",IF(V52=1,"Gewinn",IF(V52=0,"Kein Gewinn","")))</f>
        <v>Gewinn</v>
      </c>
      <c r="Z52" s="433"/>
      <c r="AA52" s="402">
        <v>100000</v>
      </c>
      <c r="AB52" s="402">
        <v>100000</v>
      </c>
      <c r="AC52" s="409">
        <f>IF(V52=1,5,0*(IF(U52=2,77,0)*IF(T52=3,17,0)*IF(S52=4,77,0)*IF(R52=5,777,0)*IF(Q52=6,77777,0*(IF(P52=7,0,0)))))</f>
        <v>5</v>
      </c>
      <c r="AD52" s="411">
        <f>IF(U52=1,17,0*(IF(V52=2,77,0)*IF(U52=3,17,0)*IF(T52=4,77,0)*IF(S52=5,777,0)*IF(R52=6,77777,0*(IF(Q52=7,0,0)))))</f>
        <v>0</v>
      </c>
      <c r="AE52" s="411">
        <f>IF(X52=1,5,0*(IF(W52=2,77,0)*IF(V52=3,17,0)*IF(U52=4,77,0)*IF(T52=5,777,0)*IF(S52=6,77777,0*(IF(R52=7,0,0)))))</f>
        <v>0</v>
      </c>
      <c r="AF52" s="411">
        <f>IF(Y52=1,5,0*(IF(X52=2,77,0)*IF(W52=3,17,0)*IF(V52=4,77,0)*IF(U52=5,777,0)*IF(T52=6,77777,0*(IF(S52=7,0,0)))))</f>
        <v>0</v>
      </c>
      <c r="AG52" s="411">
        <f>IF(Z52=1,5,0*(IF(Y52=2,77,0)*IF(X52=3,17,0)*IF(W52=4,77,0)*IF(V52=5,777,0)*IF(U52=6,77777,0*(IF(T52=7,0,0)))))</f>
        <v>0</v>
      </c>
      <c r="AH52" s="411">
        <f>IF(AB52=1,5,0*(IF(Z52=2,77,0)*IF(Y52=3,17,0)*IF(X52=4,77,0)*IF(W52=5,777,0)*IF(V52=6,77777,0*(IF(U52=7,0,0)))))</f>
        <v>0</v>
      </c>
      <c r="AI52" s="407">
        <f>IF(AC52=1,2.5,0*(IF(AB52=2,77,0)*IF(Z52=3,17,0)*IF(Y52=4,77,0)*IF(X52=5,777,0)*IF(W52=6,77777,0*(IF(V52=7,0,0)))))</f>
        <v>0</v>
      </c>
      <c r="AJ52" s="192"/>
      <c r="AM52" s="415">
        <f>IF(U53=1,2.5,0*(IF(T53=2,6,0)*IF(S53=3,66,0)*IF(R53=4,666,0)*IF(Q53=5,6666,0)*IF(P53=6,100000,0)))</f>
        <v>0</v>
      </c>
      <c r="AN52" s="405">
        <f>IF(T53=1,6,0*(IF(U53=2,2.5,0)*IF(S53=3,66,0)*IF(R53=4,666,0)*IF(Q53=6666,777,0)*IF(P53=100000,0)))</f>
        <v>6</v>
      </c>
      <c r="AO52" s="405">
        <f>IF(S53=1,66,0*(IF(U53=2,2.5,0)*IF(T53=3,6,0)*IF(R53=4,666,0)*IF(Q53=5,6666,0)*IF(P53=6,100000,0)))</f>
        <v>0</v>
      </c>
      <c r="AP52" s="405">
        <f>IF(R53=1,666,0*(IF(U53=2,2.5,0)*IF(T53=3,66,0)*IF(S53=4,666,0)*IF(Q53=5,6666,0)*IF(P53=6,100000,0)))</f>
        <v>0</v>
      </c>
      <c r="AQ52" s="405">
        <f>IF(Q53=1,6666,0*(IF(U53=2,2.5,0)*IF(T53=3,6,0)*IF(S53=4,66,0)*IF(R53=5,666,0)*IF(P53=6,100000,0)))</f>
        <v>0</v>
      </c>
      <c r="AR52" s="407">
        <f>IF(P53=1,100000,0*(IF(U53=2,2.5,0)*IF(T53=3,6,0)*IF(S53=4,66,0)*IF(R53=5,666,0)*IF(Q53=6,6666,0)))</f>
        <v>0</v>
      </c>
    </row>
    <row r="53" spans="1:44" ht="15.75" thickBot="1" x14ac:dyDescent="0.3">
      <c r="A53" s="206" t="s">
        <v>21</v>
      </c>
      <c r="B53" s="207">
        <v>4</v>
      </c>
      <c r="C53" s="208">
        <v>9</v>
      </c>
      <c r="D53" s="208">
        <v>0</v>
      </c>
      <c r="E53" s="208">
        <v>0</v>
      </c>
      <c r="F53" s="208">
        <v>5</v>
      </c>
      <c r="G53" s="208">
        <v>7</v>
      </c>
      <c r="H53" s="209">
        <v>1</v>
      </c>
      <c r="I53" s="210">
        <v>9</v>
      </c>
      <c r="J53" s="211">
        <v>6</v>
      </c>
      <c r="K53" s="211">
        <v>2</v>
      </c>
      <c r="L53" s="211">
        <v>5</v>
      </c>
      <c r="M53" s="211">
        <v>5</v>
      </c>
      <c r="N53" s="211">
        <v>9</v>
      </c>
      <c r="O53" s="212"/>
      <c r="P53" s="210">
        <f>COUNTIF(I53,4)</f>
        <v>0</v>
      </c>
      <c r="Q53" s="211">
        <f>COUNTIF(J53,9)</f>
        <v>0</v>
      </c>
      <c r="R53" s="211">
        <f>COUNTIF(K53,0)</f>
        <v>0</v>
      </c>
      <c r="S53" s="211">
        <f>COUNTIF(L53,0)</f>
        <v>0</v>
      </c>
      <c r="T53" s="211">
        <f>COUNTIF(M53,5)</f>
        <v>1</v>
      </c>
      <c r="U53" s="211">
        <f>COUNTIF(N53,7)</f>
        <v>0</v>
      </c>
      <c r="V53" s="213"/>
      <c r="W53" s="214" t="str">
        <f>IF(ISBLANK($V$2),"",IF($V$2=1,"Gewinn",IF($V$2=0,"Kein Gewinn","")))</f>
        <v>Kein Gewinn</v>
      </c>
      <c r="X53" s="215">
        <f>SUMIF(P53:U53,1)</f>
        <v>1</v>
      </c>
      <c r="Y53" s="203" t="str">
        <f>IF(ISBLANK(U53),"",IF(U53=1,"Gewinn",IF(U53=0,"Kein Gewinn","")))</f>
        <v>Kein Gewinn</v>
      </c>
      <c r="Z53" s="434"/>
      <c r="AA53" s="403"/>
      <c r="AB53" s="403"/>
      <c r="AC53" s="417"/>
      <c r="AD53" s="418"/>
      <c r="AE53" s="418"/>
      <c r="AF53" s="418"/>
      <c r="AG53" s="418"/>
      <c r="AH53" s="418"/>
      <c r="AI53" s="408"/>
      <c r="AJ53" s="192"/>
      <c r="AM53" s="420"/>
      <c r="AN53" s="406"/>
      <c r="AO53" s="406"/>
      <c r="AP53" s="406"/>
      <c r="AQ53" s="406"/>
      <c r="AR53" s="408"/>
    </row>
    <row r="54" spans="1:44" ht="15.75" thickBot="1" x14ac:dyDescent="0.3">
      <c r="A54" s="179"/>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281">
        <v>44288</v>
      </c>
      <c r="AD54" s="282">
        <v>44288</v>
      </c>
      <c r="AE54" s="282">
        <v>44288</v>
      </c>
      <c r="AF54" s="282">
        <v>44288</v>
      </c>
      <c r="AG54" s="282">
        <v>44288</v>
      </c>
      <c r="AH54" s="282">
        <v>44288</v>
      </c>
      <c r="AI54" s="282">
        <v>44288</v>
      </c>
      <c r="AJ54" s="322"/>
      <c r="AK54" s="183"/>
      <c r="AL54" s="183"/>
      <c r="AM54" s="281">
        <v>44288</v>
      </c>
      <c r="AN54" s="281">
        <v>44288</v>
      </c>
      <c r="AO54" s="281">
        <v>44288</v>
      </c>
      <c r="AP54" s="281">
        <v>44288</v>
      </c>
      <c r="AQ54" s="281">
        <v>44288</v>
      </c>
      <c r="AR54" s="283">
        <v>44295</v>
      </c>
    </row>
    <row r="55" spans="1:44" ht="15.75" thickBot="1" x14ac:dyDescent="0.3">
      <c r="A55" s="17">
        <v>44288</v>
      </c>
      <c r="B55" s="361" t="s">
        <v>0</v>
      </c>
      <c r="C55" s="340"/>
      <c r="D55" s="340"/>
      <c r="E55" s="340"/>
      <c r="F55" s="340"/>
      <c r="G55" s="340"/>
      <c r="H55" s="346"/>
      <c r="I55" s="363" t="s">
        <v>1</v>
      </c>
      <c r="J55" s="364"/>
      <c r="K55" s="364"/>
      <c r="L55" s="364"/>
      <c r="M55" s="364"/>
      <c r="N55" s="364"/>
      <c r="O55" s="365"/>
      <c r="P55" s="361" t="s">
        <v>146</v>
      </c>
      <c r="Q55" s="340"/>
      <c r="R55" s="340"/>
      <c r="S55" s="340"/>
      <c r="T55" s="340"/>
      <c r="U55" s="340"/>
      <c r="V55" s="340"/>
      <c r="W55" s="184" t="s">
        <v>20</v>
      </c>
      <c r="X55" s="185" t="s">
        <v>21</v>
      </c>
      <c r="Y55" s="186" t="s">
        <v>4</v>
      </c>
      <c r="Z55" s="204" t="s">
        <v>5</v>
      </c>
      <c r="AA55" s="188" t="s">
        <v>147</v>
      </c>
      <c r="AB55" s="188" t="s">
        <v>148</v>
      </c>
      <c r="AC55" s="262" t="s">
        <v>149</v>
      </c>
      <c r="AD55" s="263" t="s">
        <v>150</v>
      </c>
      <c r="AE55" s="263" t="s">
        <v>151</v>
      </c>
      <c r="AF55" s="263" t="s">
        <v>152</v>
      </c>
      <c r="AG55" s="263" t="s">
        <v>153</v>
      </c>
      <c r="AH55" s="263" t="s">
        <v>154</v>
      </c>
      <c r="AI55" s="263" t="s">
        <v>155</v>
      </c>
      <c r="AJ55" s="192"/>
      <c r="AM55" s="277" t="s">
        <v>156</v>
      </c>
      <c r="AN55" s="278" t="s">
        <v>157</v>
      </c>
      <c r="AO55" s="278" t="s">
        <v>158</v>
      </c>
      <c r="AP55" s="278" t="s">
        <v>159</v>
      </c>
      <c r="AQ55" s="278" t="s">
        <v>160</v>
      </c>
      <c r="AR55" s="309" t="s">
        <v>161</v>
      </c>
    </row>
    <row r="56" spans="1:44" x14ac:dyDescent="0.25">
      <c r="A56" s="196" t="s">
        <v>20</v>
      </c>
      <c r="B56" s="197">
        <v>4</v>
      </c>
      <c r="C56" s="198">
        <v>9</v>
      </c>
      <c r="D56" s="198">
        <v>0</v>
      </c>
      <c r="E56" s="198">
        <v>0</v>
      </c>
      <c r="F56" s="198">
        <v>5</v>
      </c>
      <c r="G56" s="198">
        <v>7</v>
      </c>
      <c r="H56" s="199">
        <v>1</v>
      </c>
      <c r="I56" s="197">
        <v>4</v>
      </c>
      <c r="J56" s="198">
        <v>8</v>
      </c>
      <c r="K56" s="198">
        <v>2</v>
      </c>
      <c r="L56" s="198">
        <v>4</v>
      </c>
      <c r="M56" s="198">
        <v>8</v>
      </c>
      <c r="N56" s="198">
        <v>9</v>
      </c>
      <c r="O56" s="199">
        <v>7</v>
      </c>
      <c r="P56" s="197">
        <f>COUNTIF(I56,4)</f>
        <v>1</v>
      </c>
      <c r="Q56" s="198">
        <f>COUNTIF(J56,9)</f>
        <v>0</v>
      </c>
      <c r="R56" s="198">
        <f>COUNTIF(K56,0)</f>
        <v>0</v>
      </c>
      <c r="S56" s="198">
        <f>COUNTIF(L56,0)</f>
        <v>0</v>
      </c>
      <c r="T56" s="198">
        <f>COUNTIF(M56,5)</f>
        <v>0</v>
      </c>
      <c r="U56" s="198">
        <f>COUNTIF(N56,7)</f>
        <v>0</v>
      </c>
      <c r="V56" s="200">
        <f>COUNTIF(O56,1)</f>
        <v>0</v>
      </c>
      <c r="W56" s="201">
        <f>SUMIF(P56:V56,1)</f>
        <v>1</v>
      </c>
      <c r="X56" s="202" t="str">
        <f>IF(ISBLANK(U57),"",IF(U57=1,"Gewinn",IF(U57=0,"Kein Gewinn","")))</f>
        <v>Kein Gewinn</v>
      </c>
      <c r="Y56" s="214" t="str">
        <f>IF(ISBLANK(V56),"",IF(V56=1,"Gewinn",IF(V56=0,"Kein Gewinn","")))</f>
        <v>Kein Gewinn</v>
      </c>
      <c r="Z56" s="433"/>
      <c r="AA56" s="402">
        <v>100000</v>
      </c>
      <c r="AB56" s="402">
        <v>100000</v>
      </c>
      <c r="AC56" s="409">
        <f>IF(V56=1,5,0*(IF(U56=2,77,0)*IF(T56=3,17,0)*IF(S56=4,77,0)*IF(R56=5,777,0)*IF(Q56=6,77777,0*(IF(P56=7,0,0)))))</f>
        <v>0</v>
      </c>
      <c r="AD56" s="411">
        <f>IF(U56=1,5,0*(IF(V56=2,77,0)*IF(U56=3,17,0)*IF(T56=4,77,0)*IF(S56=5,777,0)*IF(R56=6,77777,0*(IF(Q56=7,0,0)))))</f>
        <v>0</v>
      </c>
      <c r="AE56" s="411">
        <f>IF(X56=1,5,0*(IF(W56=2,77,0)*IF(V56=3,17,0)*IF(U56=4,77,0)*IF(T56=5,777,0)*IF(S56=6,77777,0*(IF(R56=7,0,0)))))</f>
        <v>0</v>
      </c>
      <c r="AF56" s="411">
        <f>IF(Y56=1,5,0*(IF(X56=2,77,0)*IF(W56=3,17,0)*IF(V56=4,77,0)*IF(U56=5,777,0)*IF(T56=6,77777,0*(IF(S56=7,0,0)))))</f>
        <v>0</v>
      </c>
      <c r="AG56" s="411">
        <f>IF(Z56=1,5,0*(IF(Y56=2,77,0)*IF(X56=3,17,0)*IF(W56=4,77,0)*IF(V56=5,777,0)*IF(U56=6,77777,0*(IF(T56=7,0,0)))))</f>
        <v>0</v>
      </c>
      <c r="AH56" s="411">
        <f>IF(AB56=1,5,0*(IF(Z56=2,77,0)*IF(Y56=3,17,0)*IF(X56=4,77,0)*IF(W56=5,777,0)*IF(V56=6,77777,0*(IF(U56=7,0,0)))))</f>
        <v>0</v>
      </c>
      <c r="AI56" s="407">
        <f>IF(AC56=1,2.5,0*(IF(AB56=2,77,0)*IF(Z56=3,17,0)*IF(Y56=4,77,0)*IF(X56=5,777,0)*IF(W56=6,77777,0*(IF(V56=7,0,0)))))</f>
        <v>0</v>
      </c>
      <c r="AJ56" s="192"/>
      <c r="AM56" s="415">
        <f>IF(U57=1,2.5,0*(IF(T57=2,6,0)*IF(S57=3,66,0)*IF(R57=4,666,0)*IF(Q57=5,6666,0)*IF(P57=6,100000,0)))</f>
        <v>0</v>
      </c>
      <c r="AN56" s="405">
        <f>IF(T57=1,6,0*(IF(U57=2,2.5,0)*IF(S57=3,66,0)*IF(R57=4,666,0)*IF(Q57=6666,777,0)*IF(P57=100000,0)))</f>
        <v>0</v>
      </c>
      <c r="AO56" s="405">
        <f>IF(S57=1,66,0*(IF(U57=2,2.5,0)*IF(T57=3,6,0)*IF(R57=4,666,0)*IF(Q57=5,6666,0)*IF(P57=6,100000,0)))</f>
        <v>0</v>
      </c>
      <c r="AP56" s="405">
        <f>IF(R57=1,666,0*(IF(U57=2,2.5,0)*IF(T57=3,66,0)*IF(S57=4,666,0)*IF(Q57=5,6666,0)*IF(P57=6,100000,0)))</f>
        <v>0</v>
      </c>
      <c r="AQ56" s="405">
        <f>IF(Q57=1,6666,0*(IF(U57=2,2.5,0)*IF(T57=3,6,0)*IF(S57=4,66,0)*IF(R57=5,666,0)*IF(P57=6,100000,0)))</f>
        <v>0</v>
      </c>
      <c r="AR56" s="407">
        <f>IF(P57=1,100000,0*(IF(U57=2,2.5,0)*IF(T57=3,6,0)*IF(S57=4,66,0)*IF(R57=5,666,0)*IF(Q57=6,6666,0)))</f>
        <v>0</v>
      </c>
    </row>
    <row r="57" spans="1:44" ht="15.75" thickBot="1" x14ac:dyDescent="0.3">
      <c r="A57" s="206" t="s">
        <v>21</v>
      </c>
      <c r="B57" s="207">
        <v>4</v>
      </c>
      <c r="C57" s="208">
        <v>9</v>
      </c>
      <c r="D57" s="208">
        <v>0</v>
      </c>
      <c r="E57" s="208">
        <v>0</v>
      </c>
      <c r="F57" s="208">
        <v>5</v>
      </c>
      <c r="G57" s="208">
        <v>7</v>
      </c>
      <c r="H57" s="209">
        <v>1</v>
      </c>
      <c r="I57" s="207">
        <v>1</v>
      </c>
      <c r="J57" s="208">
        <v>4</v>
      </c>
      <c r="K57" s="208">
        <v>9</v>
      </c>
      <c r="L57" s="208">
        <v>6</v>
      </c>
      <c r="M57" s="208">
        <v>8</v>
      </c>
      <c r="N57" s="208">
        <v>6</v>
      </c>
      <c r="O57" s="209"/>
      <c r="P57" s="210">
        <f>COUNTIF(I57,4)</f>
        <v>0</v>
      </c>
      <c r="Q57" s="211">
        <f>COUNTIF(J57,9)</f>
        <v>0</v>
      </c>
      <c r="R57" s="211">
        <f>COUNTIF(K57,0)</f>
        <v>0</v>
      </c>
      <c r="S57" s="211">
        <f>COUNTIF(L57,0)</f>
        <v>0</v>
      </c>
      <c r="T57" s="211">
        <f>COUNTIF(M57,5)</f>
        <v>0</v>
      </c>
      <c r="U57" s="211">
        <f>COUNTIF(N57,7)</f>
        <v>0</v>
      </c>
      <c r="V57" s="213"/>
      <c r="W57" s="214" t="str">
        <f>IF(ISBLANK($V$2),"",IF($V$2=1,"Gewinn",IF($V$2=0,"Kein Gewinn","")))</f>
        <v>Kein Gewinn</v>
      </c>
      <c r="X57" s="215">
        <f>SUMIF(P57:U57,1)</f>
        <v>0</v>
      </c>
      <c r="Y57" s="203" t="str">
        <f>IF(ISBLANK(U57),"",IF(U57=1,"Gewinn",IF(U57=0,"Kein Gewinn","")))</f>
        <v>Kein Gewinn</v>
      </c>
      <c r="Z57" s="434"/>
      <c r="AA57" s="403"/>
      <c r="AB57" s="403"/>
      <c r="AC57" s="417"/>
      <c r="AD57" s="418"/>
      <c r="AE57" s="418"/>
      <c r="AF57" s="418"/>
      <c r="AG57" s="418"/>
      <c r="AH57" s="418"/>
      <c r="AI57" s="408"/>
      <c r="AJ57" s="192"/>
      <c r="AM57" s="420"/>
      <c r="AN57" s="406"/>
      <c r="AO57" s="406"/>
      <c r="AP57" s="406"/>
      <c r="AQ57" s="406"/>
      <c r="AR57" s="408"/>
    </row>
    <row r="58" spans="1:44" ht="15.75" thickBot="1" x14ac:dyDescent="0.3">
      <c r="A58" s="179"/>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281">
        <v>44295</v>
      </c>
      <c r="AD58" s="282">
        <v>44295</v>
      </c>
      <c r="AE58" s="282">
        <v>44295</v>
      </c>
      <c r="AF58" s="282">
        <v>44295</v>
      </c>
      <c r="AG58" s="282">
        <v>44295</v>
      </c>
      <c r="AH58" s="282">
        <v>44295</v>
      </c>
      <c r="AI58" s="282">
        <v>44295</v>
      </c>
      <c r="AJ58" s="322"/>
      <c r="AK58" s="183"/>
      <c r="AL58" s="183"/>
      <c r="AM58" s="281">
        <v>44295</v>
      </c>
      <c r="AN58" s="281">
        <v>44295</v>
      </c>
      <c r="AO58" s="281">
        <v>44295</v>
      </c>
      <c r="AP58" s="281">
        <v>44295</v>
      </c>
      <c r="AQ58" s="281">
        <v>44295</v>
      </c>
      <c r="AR58" s="284">
        <v>44295</v>
      </c>
    </row>
    <row r="59" spans="1:44" ht="15.75" thickBot="1" x14ac:dyDescent="0.3">
      <c r="A59" s="17">
        <v>44295</v>
      </c>
      <c r="B59" s="361" t="s">
        <v>0</v>
      </c>
      <c r="C59" s="340"/>
      <c r="D59" s="340"/>
      <c r="E59" s="340"/>
      <c r="F59" s="340"/>
      <c r="G59" s="340"/>
      <c r="H59" s="346"/>
      <c r="I59" s="363" t="s">
        <v>1</v>
      </c>
      <c r="J59" s="364"/>
      <c r="K59" s="364"/>
      <c r="L59" s="364"/>
      <c r="M59" s="364"/>
      <c r="N59" s="364"/>
      <c r="O59" s="365"/>
      <c r="P59" s="361" t="s">
        <v>146</v>
      </c>
      <c r="Q59" s="340"/>
      <c r="R59" s="340"/>
      <c r="S59" s="340"/>
      <c r="T59" s="340"/>
      <c r="U59" s="340"/>
      <c r="V59" s="340"/>
      <c r="W59" s="184" t="s">
        <v>20</v>
      </c>
      <c r="X59" s="185" t="s">
        <v>21</v>
      </c>
      <c r="Y59" s="186" t="s">
        <v>4</v>
      </c>
      <c r="Z59" s="204" t="s">
        <v>5</v>
      </c>
      <c r="AA59" s="188" t="s">
        <v>147</v>
      </c>
      <c r="AB59" s="188" t="s">
        <v>148</v>
      </c>
      <c r="AC59" s="262" t="s">
        <v>149</v>
      </c>
      <c r="AD59" s="263" t="s">
        <v>150</v>
      </c>
      <c r="AE59" s="263" t="s">
        <v>151</v>
      </c>
      <c r="AF59" s="263" t="s">
        <v>152</v>
      </c>
      <c r="AG59" s="263" t="s">
        <v>153</v>
      </c>
      <c r="AH59" s="263" t="s">
        <v>154</v>
      </c>
      <c r="AI59" s="263" t="s">
        <v>155</v>
      </c>
      <c r="AJ59" s="192"/>
      <c r="AM59" s="277" t="s">
        <v>156</v>
      </c>
      <c r="AN59" s="278" t="s">
        <v>157</v>
      </c>
      <c r="AO59" s="278" t="s">
        <v>158</v>
      </c>
      <c r="AP59" s="278" t="s">
        <v>159</v>
      </c>
      <c r="AQ59" s="278" t="s">
        <v>160</v>
      </c>
      <c r="AR59" s="309" t="s">
        <v>161</v>
      </c>
    </row>
    <row r="60" spans="1:44" x14ac:dyDescent="0.25">
      <c r="A60" s="196" t="s">
        <v>20</v>
      </c>
      <c r="B60" s="197">
        <v>4</v>
      </c>
      <c r="C60" s="198">
        <v>9</v>
      </c>
      <c r="D60" s="198">
        <v>0</v>
      </c>
      <c r="E60" s="198">
        <v>0</v>
      </c>
      <c r="F60" s="198">
        <v>5</v>
      </c>
      <c r="G60" s="198">
        <v>7</v>
      </c>
      <c r="H60" s="199">
        <v>1</v>
      </c>
      <c r="I60" s="197">
        <v>2</v>
      </c>
      <c r="J60" s="198">
        <v>3</v>
      </c>
      <c r="K60" s="198">
        <v>1</v>
      </c>
      <c r="L60" s="198">
        <v>8</v>
      </c>
      <c r="M60" s="198">
        <v>2</v>
      </c>
      <c r="N60" s="198">
        <v>4</v>
      </c>
      <c r="O60" s="199">
        <v>3</v>
      </c>
      <c r="P60" s="197">
        <f>COUNTIF(I60,4)</f>
        <v>0</v>
      </c>
      <c r="Q60" s="198">
        <f>COUNTIF(J60,9)</f>
        <v>0</v>
      </c>
      <c r="R60" s="198">
        <f>COUNTIF(K60,0)</f>
        <v>0</v>
      </c>
      <c r="S60" s="198">
        <f>COUNTIF(L60,0)</f>
        <v>0</v>
      </c>
      <c r="T60" s="198">
        <f>COUNTIF(M60,5)</f>
        <v>0</v>
      </c>
      <c r="U60" s="198">
        <f>COUNTIF(N60,7)</f>
        <v>0</v>
      </c>
      <c r="V60" s="200">
        <f>COUNTIF(O60,1)</f>
        <v>0</v>
      </c>
      <c r="W60" s="201">
        <f>SUMIF(P60:V60,1)</f>
        <v>0</v>
      </c>
      <c r="X60" s="202" t="str">
        <f>IF(ISBLANK(U61),"",IF(U61=1,"Gewinn",IF(U61=0,"Kein Gewinn","")))</f>
        <v>Kein Gewinn</v>
      </c>
      <c r="Y60" s="214" t="str">
        <f>IF(ISBLANK(V60),"",IF(V60=1,"Gewinn",IF(V60=0,"Kein Gewinn","")))</f>
        <v>Kein Gewinn</v>
      </c>
      <c r="Z60" s="433"/>
      <c r="AA60" s="402">
        <v>100000</v>
      </c>
      <c r="AB60" s="402">
        <v>100000</v>
      </c>
      <c r="AC60" s="409">
        <f>IF(V60=1,5,0*(IF(U60=2,77,0)*IF(T60=3,17,0)*IF(S60=4,77,0)*IF(R60=5,777,0)*IF(Q60=6,77777,0*(IF(P60=7,0,0)))))</f>
        <v>0</v>
      </c>
      <c r="AD60" s="411">
        <f>IF(W60=1,5,0*(IF(V60=2,77,0)*IF(U60=3,17,0)*IF(T60=4,77,0)*IF(S60=5,777,0)*IF(R60=6,77777,0*(IF(Q60=7,0,0)))))</f>
        <v>0</v>
      </c>
      <c r="AE60" s="411">
        <f>IF(X60=1,5,0*(IF(W60=2,77,0)*IF(V60=3,17,0)*IF(U60=4,77,0)*IF(T60=5,777,0)*IF(S60=6,77777,0*(IF(R60=7,0,0)))))</f>
        <v>0</v>
      </c>
      <c r="AF60" s="411">
        <f>IF(Y60=1,5,0*(IF(X60=2,77,0)*IF(W60=3,17,0)*IF(V60=4,77,0)*IF(U60=5,777,0)*IF(T60=6,77777,0*(IF(S60=7,0,0)))))</f>
        <v>0</v>
      </c>
      <c r="AG60" s="411">
        <f>IF(Z60=1,5,0*(IF(Y60=2,77,0)*IF(X60=3,17,0)*IF(W60=4,77,0)*IF(V60=5,777,0)*IF(U60=6,77777,0*(IF(T60=7,0,0)))))</f>
        <v>0</v>
      </c>
      <c r="AH60" s="411">
        <f>IF(AB60=1,5,0*(IF(Z60=2,77,0)*IF(Y60=3,17,0)*IF(X60=4,77,0)*IF(W60=5,777,0)*IF(V60=6,77777,0*(IF(U60=7,0,0)))))</f>
        <v>0</v>
      </c>
      <c r="AI60" s="411">
        <f>IF(AC60=1,5,0*(IF(AB60=2,77,0)*IF(Z60=3,17,0)*IF(Y60=4,77,0)*IF(X60=5,777,0)*IF(W60=6,77777,0*(IF(V60=7,0,0)))))</f>
        <v>0</v>
      </c>
      <c r="AJ60" s="192"/>
      <c r="AM60" s="415">
        <f>IF(U61=1,2.5,0*(IF(T61=2,6,0)*IF(S61=3,66,0)*IF(R61=4,666,0)*IF(Q61=5,6666,0)*IF(P61=6,100000,0)))</f>
        <v>0</v>
      </c>
      <c r="AN60" s="405">
        <f>IF(T61=1,6,0*(IF(U61=2,2.5,0)*IF(S61=3,66,0)*IF(R61=4,666,0)*IF(Q61=6666,777,0)*IF(P61=100000,0)))</f>
        <v>0</v>
      </c>
      <c r="AO60" s="405">
        <f>IF(S61=1,66,0*(IF(U61=2,2.5,0)*IF(T61=3,6,0)*IF(R61=4,666,0)*IF(Q61=5,6666,0)*IF(P61=6,100000,0)))</f>
        <v>0</v>
      </c>
      <c r="AP60" s="405">
        <f>IF(R61=1,666,0*(IF(U61=2,2.5,0)*IF(T61=3,66,0)*IF(S61=4,666,0)*IF(Q61=5,6666,0)*IF(P61=6,100000,0)))</f>
        <v>0</v>
      </c>
      <c r="AQ60" s="405">
        <f>IF(Q61=1,6666,0*(IF(U61=2,2.5,0)*IF(T61=3,6,0)*IF(S61=4,66,0)*IF(R61=5,666,0)*IF(P61=6,100000,0)))</f>
        <v>0</v>
      </c>
      <c r="AR60" s="407">
        <f>IF(P61=1,100000,0*(IF(U61=2,2.5,0)*IF(T61=3,6,0)*IF(S61=4,66,0)*IF(R61=5,666,0)*IF(Q61=6,6666,0)))</f>
        <v>0</v>
      </c>
    </row>
    <row r="61" spans="1:44" ht="15.75" thickBot="1" x14ac:dyDescent="0.3">
      <c r="A61" s="206" t="s">
        <v>21</v>
      </c>
      <c r="B61" s="207">
        <v>4</v>
      </c>
      <c r="C61" s="208">
        <v>9</v>
      </c>
      <c r="D61" s="208">
        <v>0</v>
      </c>
      <c r="E61" s="208">
        <v>0</v>
      </c>
      <c r="F61" s="208">
        <v>5</v>
      </c>
      <c r="G61" s="208">
        <v>7</v>
      </c>
      <c r="H61" s="209">
        <v>1</v>
      </c>
      <c r="I61" s="207">
        <v>9</v>
      </c>
      <c r="J61" s="208">
        <v>7</v>
      </c>
      <c r="K61" s="208">
        <v>3</v>
      </c>
      <c r="L61" s="208">
        <v>4</v>
      </c>
      <c r="M61" s="208">
        <v>8</v>
      </c>
      <c r="N61" s="208">
        <v>5</v>
      </c>
      <c r="O61" s="209"/>
      <c r="P61" s="210">
        <f>COUNTIF(I61,4)</f>
        <v>0</v>
      </c>
      <c r="Q61" s="211">
        <f>COUNTIF(J61,9)</f>
        <v>0</v>
      </c>
      <c r="R61" s="211">
        <f>COUNTIF(K61,0)</f>
        <v>0</v>
      </c>
      <c r="S61" s="211">
        <f>COUNTIF(L61,0)</f>
        <v>0</v>
      </c>
      <c r="T61" s="211">
        <f>COUNTIF(M61,5)</f>
        <v>0</v>
      </c>
      <c r="U61" s="211">
        <f>COUNTIF(N61,7)</f>
        <v>0</v>
      </c>
      <c r="V61" s="213"/>
      <c r="W61" s="214" t="str">
        <f>IF(ISBLANK($V$2),"",IF($V$2=1,"Gewinn",IF($V$2=0,"Kein Gewinn","")))</f>
        <v>Kein Gewinn</v>
      </c>
      <c r="X61" s="215">
        <f>SUMIF(P61:U61,1)</f>
        <v>0</v>
      </c>
      <c r="Y61" s="203" t="str">
        <f>IF(ISBLANK(U61),"",IF(U61=1,"Gewinn",IF(U61=0,"Kein Gewinn","")))</f>
        <v>Kein Gewinn</v>
      </c>
      <c r="Z61" s="434"/>
      <c r="AA61" s="403"/>
      <c r="AB61" s="403"/>
      <c r="AC61" s="417"/>
      <c r="AD61" s="418"/>
      <c r="AE61" s="418"/>
      <c r="AF61" s="418"/>
      <c r="AG61" s="418"/>
      <c r="AH61" s="418"/>
      <c r="AI61" s="418"/>
      <c r="AJ61" s="192"/>
      <c r="AM61" s="420"/>
      <c r="AN61" s="406"/>
      <c r="AO61" s="406"/>
      <c r="AP61" s="406"/>
      <c r="AQ61" s="406"/>
      <c r="AR61" s="408"/>
    </row>
    <row r="62" spans="1:44" ht="15.75" thickBot="1" x14ac:dyDescent="0.3">
      <c r="A62" s="179"/>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281">
        <v>44302</v>
      </c>
      <c r="AD62" s="282">
        <v>44302</v>
      </c>
      <c r="AE62" s="282">
        <v>44302</v>
      </c>
      <c r="AF62" s="282">
        <v>44302</v>
      </c>
      <c r="AG62" s="282">
        <v>44302</v>
      </c>
      <c r="AH62" s="282">
        <v>44302</v>
      </c>
      <c r="AI62" s="282">
        <v>44302</v>
      </c>
      <c r="AJ62" s="322"/>
      <c r="AK62" s="183"/>
      <c r="AL62" s="183"/>
      <c r="AM62" s="281">
        <v>44302</v>
      </c>
      <c r="AN62" s="281">
        <v>44302</v>
      </c>
      <c r="AO62" s="281">
        <v>44302</v>
      </c>
      <c r="AP62" s="281">
        <v>44302</v>
      </c>
      <c r="AQ62" s="281">
        <v>44302</v>
      </c>
      <c r="AR62" s="284">
        <v>44302</v>
      </c>
    </row>
    <row r="63" spans="1:44" ht="15.75" thickBot="1" x14ac:dyDescent="0.3">
      <c r="A63" s="17">
        <v>44302</v>
      </c>
      <c r="B63" s="361" t="s">
        <v>0</v>
      </c>
      <c r="C63" s="340"/>
      <c r="D63" s="340"/>
      <c r="E63" s="340"/>
      <c r="F63" s="340"/>
      <c r="G63" s="340"/>
      <c r="H63" s="346"/>
      <c r="I63" s="363" t="s">
        <v>1</v>
      </c>
      <c r="J63" s="364"/>
      <c r="K63" s="364"/>
      <c r="L63" s="364"/>
      <c r="M63" s="364"/>
      <c r="N63" s="364"/>
      <c r="O63" s="365"/>
      <c r="P63" s="361" t="s">
        <v>146</v>
      </c>
      <c r="Q63" s="340"/>
      <c r="R63" s="340"/>
      <c r="S63" s="340"/>
      <c r="T63" s="340"/>
      <c r="U63" s="340"/>
      <c r="V63" s="340"/>
      <c r="W63" s="184" t="s">
        <v>20</v>
      </c>
      <c r="X63" s="185" t="s">
        <v>21</v>
      </c>
      <c r="Y63" s="186" t="s">
        <v>4</v>
      </c>
      <c r="Z63" s="204" t="s">
        <v>5</v>
      </c>
      <c r="AA63" s="188" t="s">
        <v>147</v>
      </c>
      <c r="AB63" s="188" t="s">
        <v>148</v>
      </c>
      <c r="AC63" s="262" t="s">
        <v>149</v>
      </c>
      <c r="AD63" s="263" t="s">
        <v>150</v>
      </c>
      <c r="AE63" s="263" t="s">
        <v>151</v>
      </c>
      <c r="AF63" s="263" t="s">
        <v>152</v>
      </c>
      <c r="AG63" s="263" t="s">
        <v>153</v>
      </c>
      <c r="AH63" s="263" t="s">
        <v>154</v>
      </c>
      <c r="AI63" s="263" t="s">
        <v>155</v>
      </c>
      <c r="AJ63" s="192"/>
      <c r="AM63" s="277" t="s">
        <v>156</v>
      </c>
      <c r="AN63" s="278" t="s">
        <v>157</v>
      </c>
      <c r="AO63" s="278" t="s">
        <v>158</v>
      </c>
      <c r="AP63" s="278" t="s">
        <v>159</v>
      </c>
      <c r="AQ63" s="278" t="s">
        <v>160</v>
      </c>
      <c r="AR63" s="309" t="s">
        <v>161</v>
      </c>
    </row>
    <row r="64" spans="1:44" x14ac:dyDescent="0.25">
      <c r="A64" s="196" t="s">
        <v>20</v>
      </c>
      <c r="B64" s="197">
        <v>4</v>
      </c>
      <c r="C64" s="198">
        <v>9</v>
      </c>
      <c r="D64" s="198">
        <v>0</v>
      </c>
      <c r="E64" s="198">
        <v>0</v>
      </c>
      <c r="F64" s="198">
        <v>5</v>
      </c>
      <c r="G64" s="198">
        <v>7</v>
      </c>
      <c r="H64" s="199">
        <v>1</v>
      </c>
      <c r="I64" s="197">
        <v>4</v>
      </c>
      <c r="J64" s="198">
        <v>0</v>
      </c>
      <c r="K64" s="198">
        <v>7</v>
      </c>
      <c r="L64" s="198">
        <v>0</v>
      </c>
      <c r="M64" s="198">
        <v>2</v>
      </c>
      <c r="N64" s="198">
        <v>2</v>
      </c>
      <c r="O64" s="199">
        <v>9</v>
      </c>
      <c r="P64" s="197">
        <f>COUNTIF(I64,4)</f>
        <v>1</v>
      </c>
      <c r="Q64" s="198">
        <f>COUNTIF(J64,9)</f>
        <v>0</v>
      </c>
      <c r="R64" s="198">
        <f>COUNTIF(K64,0)</f>
        <v>0</v>
      </c>
      <c r="S64" s="198">
        <f>COUNTIF(L64,0)</f>
        <v>1</v>
      </c>
      <c r="T64" s="198">
        <f>COUNTIF(M64,5)</f>
        <v>0</v>
      </c>
      <c r="U64" s="198">
        <f>COUNTIF(N64,7)</f>
        <v>0</v>
      </c>
      <c r="V64" s="200">
        <f>COUNTIF(O64,1)</f>
        <v>0</v>
      </c>
      <c r="W64" s="201">
        <f>SUMIF(P64:V64,1)</f>
        <v>2</v>
      </c>
      <c r="X64" s="202" t="str">
        <f>IF(ISBLANK(U65),"",IF(U65=1,"Gewinn",IF(U65=0,"Kein Gewinn","")))</f>
        <v>Kein Gewinn</v>
      </c>
      <c r="Y64" s="214" t="str">
        <f>IF(ISBLANK(V64),"",IF(V64=1,"Gewinn",IF(V64=0,"Kein Gewinn","")))</f>
        <v>Kein Gewinn</v>
      </c>
      <c r="Z64" s="433"/>
      <c r="AA64" s="402">
        <v>100000</v>
      </c>
      <c r="AB64" s="402">
        <v>100000</v>
      </c>
      <c r="AC64" s="409">
        <f>IF(V64=1,5,0*(IF(U64=2,77,0)*IF(T64=3,17,0)*IF(S64=4,77,0)*IF(R64=5,777,0)*IF(Q64=6,77777,0*(IF(P64=7,0,0)))))</f>
        <v>0</v>
      </c>
      <c r="AD64" s="411">
        <f>IF(W64=1,5,0*(IF(V64=2,77,0)*IF(U64=3,17,0)*IF(T64=4,77,0)*IF(S64=5,777,0)*IF(R64=6,77777,0*(IF(Q64=7,0,0)))))</f>
        <v>0</v>
      </c>
      <c r="AE64" s="411">
        <f>IF(X64=1,5,0*(IF(W64=2,77,0)*IF(V64=3,17,0)*IF(U64=4,77,0)*IF(T64=5,777,0)*IF(S64=6,77777,0*(IF(R64=7,0,0)))))</f>
        <v>0</v>
      </c>
      <c r="AF64" s="411">
        <f>IF(Y64=1,5,0*(IF(X64=2,77,0)*IF(W64=3,17,0)*IF(V64=4,77,0)*IF(U64=5,777,0)*IF(T64=6,77777,0*(IF(S64=7,0,0)))))</f>
        <v>0</v>
      </c>
      <c r="AG64" s="411">
        <f>IF(Z64=1,5,0*(IF(Y64=2,77,0)*IF(X64=3,17,0)*IF(W64=4,77,0)*IF(V64=5,777,0)*IF(U64=6,77777,0*(IF(T64=7,0,0)))))</f>
        <v>0</v>
      </c>
      <c r="AH64" s="411">
        <f>IF(AB64=1,5,0*(IF(Z64=2,77,0)*IF(Y64=3,17,0)*IF(X64=4,77,0)*IF(W64=5,777,0)*IF(V64=6,77777,0*(IF(U64=7,0,0)))))</f>
        <v>0</v>
      </c>
      <c r="AI64" s="411">
        <f>IF(AC64=1,5,0*(IF(AB64=2,77,0)*IF(Z64=3,17,0)*IF(Y64=4,77,0)*IF(X64=5,777,0)*IF(W64=6,77777,0*(IF(V64=7,0,0)))))</f>
        <v>0</v>
      </c>
      <c r="AJ64" s="192"/>
      <c r="AM64" s="415">
        <f>IF(U65=1,2.5,0*(IF(T65=2,6,0)*IF(S65=3,66,0)*IF(R65=4,666,0)*IF(Q65=5,6666,0)*IF(P65=6,100000,0)))</f>
        <v>0</v>
      </c>
      <c r="AN64" s="405">
        <f>IF(T65=1,6,0*(IF(U65=2,2.5,0)*IF(S65=3,66,0)*IF(R65=4,666,0)*IF(Q65=6666,777,0)*IF(P65=100000,0)))</f>
        <v>0</v>
      </c>
      <c r="AO64" s="405">
        <f>IF(S65=1,66,0*(IF(U65=2,2.5,0)*IF(T65=3,6,0)*IF(R65=4,666,0)*IF(Q65=5,6666,0)*IF(P65=6,100000,0)))</f>
        <v>0</v>
      </c>
      <c r="AP64" s="405">
        <f>IF(R65=1,666,0*(IF(U65=2,2.5,0)*IF(T65=3,66,0)*IF(S65=4,666,0)*IF(Q65=5,6666,0)*IF(P65=6,100000,0)))</f>
        <v>0</v>
      </c>
      <c r="AQ64" s="405">
        <f>IF(Q65=1,6666,0*(IF(U65=2,2.5,0)*IF(T65=3,6,0)*IF(S65=4,66,0)*IF(R65=5,666,0)*IF(P65=6,100000,0)))</f>
        <v>0</v>
      </c>
      <c r="AR64" s="407">
        <f>IF(P65=1,100000,0*(IF(U65=2,2.5,0)*IF(T65=3,6,0)*IF(S65=4,66,0)*IF(R65=5,666,0)*IF(Q65=6,6666,0)))</f>
        <v>0</v>
      </c>
    </row>
    <row r="65" spans="1:44" ht="15.75" thickBot="1" x14ac:dyDescent="0.3">
      <c r="A65" s="206" t="s">
        <v>21</v>
      </c>
      <c r="B65" s="207">
        <v>4</v>
      </c>
      <c r="C65" s="208">
        <v>9</v>
      </c>
      <c r="D65" s="208">
        <v>0</v>
      </c>
      <c r="E65" s="208">
        <v>0</v>
      </c>
      <c r="F65" s="208">
        <v>5</v>
      </c>
      <c r="G65" s="208">
        <v>7</v>
      </c>
      <c r="H65" s="209">
        <v>1</v>
      </c>
      <c r="I65" s="207">
        <v>2</v>
      </c>
      <c r="J65" s="208">
        <v>2</v>
      </c>
      <c r="K65" s="208">
        <v>4</v>
      </c>
      <c r="L65" s="208">
        <v>4</v>
      </c>
      <c r="M65" s="208">
        <v>6</v>
      </c>
      <c r="N65" s="208">
        <v>4</v>
      </c>
      <c r="O65" s="209"/>
      <c r="P65" s="210">
        <f>COUNTIF(I65,4)</f>
        <v>0</v>
      </c>
      <c r="Q65" s="211">
        <f>COUNTIF(J65,9)</f>
        <v>0</v>
      </c>
      <c r="R65" s="211">
        <f>COUNTIF(K65,0)</f>
        <v>0</v>
      </c>
      <c r="S65" s="211">
        <f>COUNTIF(L65,0)</f>
        <v>0</v>
      </c>
      <c r="T65" s="211">
        <f>COUNTIF(M65,5)</f>
        <v>0</v>
      </c>
      <c r="U65" s="211">
        <f>COUNTIF(N65,7)</f>
        <v>0</v>
      </c>
      <c r="V65" s="213"/>
      <c r="W65" s="214" t="str">
        <f>IF(ISBLANK($V$2),"",IF($V$2=1,"Gewinn",IF($V$2=0,"Kein Gewinn","")))</f>
        <v>Kein Gewinn</v>
      </c>
      <c r="X65" s="215">
        <f>SUMIF(P65:U65,1)</f>
        <v>0</v>
      </c>
      <c r="Y65" s="203" t="str">
        <f>IF(ISBLANK(U65),"",IF(U65=1,"Gewinn",IF(U65=0,"Kein Gewinn","")))</f>
        <v>Kein Gewinn</v>
      </c>
      <c r="Z65" s="434"/>
      <c r="AA65" s="403"/>
      <c r="AB65" s="403"/>
      <c r="AC65" s="417"/>
      <c r="AD65" s="418"/>
      <c r="AE65" s="418"/>
      <c r="AF65" s="418"/>
      <c r="AG65" s="418"/>
      <c r="AH65" s="418"/>
      <c r="AI65" s="418"/>
      <c r="AJ65" s="192"/>
      <c r="AM65" s="420"/>
      <c r="AN65" s="406"/>
      <c r="AO65" s="406"/>
      <c r="AP65" s="406"/>
      <c r="AQ65" s="406"/>
      <c r="AR65" s="408"/>
    </row>
    <row r="66" spans="1:44" ht="15.75" thickBot="1" x14ac:dyDescent="0.3">
      <c r="A66" s="179"/>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281">
        <v>44309</v>
      </c>
      <c r="AD66" s="282">
        <v>44309</v>
      </c>
      <c r="AE66" s="282">
        <v>44309</v>
      </c>
      <c r="AF66" s="282">
        <v>44309</v>
      </c>
      <c r="AG66" s="282">
        <v>44309</v>
      </c>
      <c r="AH66" s="282">
        <v>44309</v>
      </c>
      <c r="AI66" s="282">
        <v>44309</v>
      </c>
      <c r="AJ66" s="322"/>
      <c r="AK66" s="183"/>
      <c r="AL66" s="183"/>
      <c r="AM66" s="281">
        <v>44309</v>
      </c>
      <c r="AN66" s="281">
        <v>44309</v>
      </c>
      <c r="AO66" s="281">
        <v>44309</v>
      </c>
      <c r="AP66" s="281">
        <v>44309</v>
      </c>
      <c r="AQ66" s="281">
        <v>44309</v>
      </c>
      <c r="AR66" s="284">
        <v>44309</v>
      </c>
    </row>
    <row r="67" spans="1:44" ht="15.75" thickBot="1" x14ac:dyDescent="0.3">
      <c r="A67" s="17">
        <v>44309</v>
      </c>
      <c r="B67" s="361" t="s">
        <v>0</v>
      </c>
      <c r="C67" s="340"/>
      <c r="D67" s="340"/>
      <c r="E67" s="340"/>
      <c r="F67" s="340"/>
      <c r="G67" s="340"/>
      <c r="H67" s="346"/>
      <c r="I67" s="363" t="s">
        <v>1</v>
      </c>
      <c r="J67" s="364"/>
      <c r="K67" s="364"/>
      <c r="L67" s="364"/>
      <c r="M67" s="364"/>
      <c r="N67" s="364"/>
      <c r="O67" s="365"/>
      <c r="P67" s="361" t="s">
        <v>146</v>
      </c>
      <c r="Q67" s="340"/>
      <c r="R67" s="340"/>
      <c r="S67" s="340"/>
      <c r="T67" s="340"/>
      <c r="U67" s="340"/>
      <c r="V67" s="340"/>
      <c r="W67" s="184" t="s">
        <v>20</v>
      </c>
      <c r="X67" s="185" t="s">
        <v>21</v>
      </c>
      <c r="Y67" s="186" t="s">
        <v>4</v>
      </c>
      <c r="Z67" s="204" t="s">
        <v>5</v>
      </c>
      <c r="AA67" s="188" t="s">
        <v>147</v>
      </c>
      <c r="AB67" s="188" t="s">
        <v>148</v>
      </c>
      <c r="AC67" s="262" t="s">
        <v>149</v>
      </c>
      <c r="AD67" s="263" t="s">
        <v>150</v>
      </c>
      <c r="AE67" s="263" t="s">
        <v>151</v>
      </c>
      <c r="AF67" s="263" t="s">
        <v>152</v>
      </c>
      <c r="AG67" s="263" t="s">
        <v>153</v>
      </c>
      <c r="AH67" s="263" t="s">
        <v>154</v>
      </c>
      <c r="AI67" s="263" t="s">
        <v>155</v>
      </c>
      <c r="AJ67" s="192"/>
      <c r="AM67" s="277" t="s">
        <v>156</v>
      </c>
      <c r="AN67" s="278" t="s">
        <v>157</v>
      </c>
      <c r="AO67" s="278" t="s">
        <v>158</v>
      </c>
      <c r="AP67" s="278" t="s">
        <v>159</v>
      </c>
      <c r="AQ67" s="278" t="s">
        <v>160</v>
      </c>
      <c r="AR67" s="309" t="s">
        <v>161</v>
      </c>
    </row>
    <row r="68" spans="1:44" x14ac:dyDescent="0.25">
      <c r="A68" s="196" t="s">
        <v>20</v>
      </c>
      <c r="B68" s="197">
        <v>4</v>
      </c>
      <c r="C68" s="198">
        <v>9</v>
      </c>
      <c r="D68" s="198">
        <v>0</v>
      </c>
      <c r="E68" s="198">
        <v>0</v>
      </c>
      <c r="F68" s="198">
        <v>5</v>
      </c>
      <c r="G68" s="198">
        <v>7</v>
      </c>
      <c r="H68" s="199">
        <v>1</v>
      </c>
      <c r="I68" s="197">
        <v>6</v>
      </c>
      <c r="J68" s="198">
        <v>1</v>
      </c>
      <c r="K68" s="198">
        <v>3</v>
      </c>
      <c r="L68" s="198">
        <v>8</v>
      </c>
      <c r="M68" s="198">
        <v>0</v>
      </c>
      <c r="N68" s="198">
        <v>7</v>
      </c>
      <c r="O68" s="199">
        <v>2</v>
      </c>
      <c r="P68" s="197">
        <f>COUNTIF(I68,4)</f>
        <v>0</v>
      </c>
      <c r="Q68" s="198">
        <f>COUNTIF(J68,9)</f>
        <v>0</v>
      </c>
      <c r="R68" s="198">
        <f>COUNTIF(K68,0)</f>
        <v>0</v>
      </c>
      <c r="S68" s="198">
        <f>COUNTIF(L68,0)</f>
        <v>0</v>
      </c>
      <c r="T68" s="198">
        <f>COUNTIF(M68,5)</f>
        <v>0</v>
      </c>
      <c r="U68" s="198">
        <f>COUNTIF(N68,7)</f>
        <v>1</v>
      </c>
      <c r="V68" s="200">
        <f>COUNTIF(O68,1)</f>
        <v>0</v>
      </c>
      <c r="W68" s="201">
        <f>SUMIF(P68:V68,1)</f>
        <v>1</v>
      </c>
      <c r="X68" s="202" t="str">
        <f>IF(ISBLANK(U69),"",IF(U69=1,"Gewinn",IF(U69=0,"Kein Gewinn","")))</f>
        <v>Kein Gewinn</v>
      </c>
      <c r="Y68" s="214" t="str">
        <f>IF(ISBLANK(V68),"",IF(V68=1,"Gewinn",IF(V68=0,"Kein Gewinn","")))</f>
        <v>Kein Gewinn</v>
      </c>
      <c r="Z68" s="433"/>
      <c r="AA68" s="402">
        <v>100000</v>
      </c>
      <c r="AB68" s="402">
        <v>100000</v>
      </c>
      <c r="AC68" s="409">
        <f>IF(V68=1,5,0*(IF(U68=2,77,0)*IF(T68=3,17,0)*IF(S68=4,77,0)*IF(R68=5,777,0)*IF(Q68=6,77777,0*(IF(P68=7,0,0)))))</f>
        <v>0</v>
      </c>
      <c r="AD68" s="411">
        <f>IF(U68=1,17,0*(IF(V68=2,77,0)*IF(T68=3,17,0)*IF(S68=4,77,0)*IF(R68=5,777,0)*IF(Q68=6,77777,0*(IF(P68=7,0,0)))))</f>
        <v>17</v>
      </c>
      <c r="AE68" s="411">
        <f>IF(X68=1,5,0*(IF(W68=2,77,0)*IF(V68=3,17,0)*IF(U68=4,77,0)*IF(T68=5,777,0)*IF(S68=6,77777,0*(IF(R68=7,0,0)))))</f>
        <v>0</v>
      </c>
      <c r="AF68" s="411">
        <f>IF(Y68=1,5,0*(IF(X68=2,77,0)*IF(W68=3,17,0)*IF(V68=4,77,0)*IF(U68=5,777,0)*IF(T68=6,77777,0*(IF(S68=7,0,0)))))</f>
        <v>0</v>
      </c>
      <c r="AG68" s="411">
        <f>IF(Z68=1,5,0*(IF(Y68=2,77,0)*IF(X68=3,17,0)*IF(W68=4,77,0)*IF(V68=5,777,0)*IF(U68=6,77777,0*(IF(T68=7,0,0)))))</f>
        <v>0</v>
      </c>
      <c r="AH68" s="411">
        <f>IF(AB68=1,5,0*(IF(Z68=2,77,0)*IF(Y68=3,17,0)*IF(X68=4,77,0)*IF(W68=5,777,0)*IF(V68=6,77777,0*(IF(U68=7,0,0)))))</f>
        <v>0</v>
      </c>
      <c r="AI68" s="411">
        <f>IF(AC68=1,5,0*(IF(AB68=2,77,0)*IF(Z68=3,17,0)*IF(Y68=4,77,0)*IF(X68=5,777,0)*IF(W68=6,77777,0*(IF(V68=7,0,0)))))</f>
        <v>0</v>
      </c>
      <c r="AJ68" s="192"/>
      <c r="AM68" s="415">
        <f>IF(U69=1,2.5,0*(IF(T69=2,6,0)*IF(S69=3,66,0)*IF(R69=4,666,0)*IF(Q69=5,6666,0)*IF(P69=6,100000,0)))</f>
        <v>0</v>
      </c>
      <c r="AN68" s="405">
        <f>IF(T69=1,6,0*(IF(U69=2,2.5,0)*IF(S69=3,66,0)*IF(R69=4,666,0)*IF(Q69=6666,777,0)*IF(P69=100000,0)))</f>
        <v>0</v>
      </c>
      <c r="AO68" s="405">
        <f>IF(S69=1,66,0*(IF(U69=2,2.5,0)*IF(T69=3,6,0)*IF(R69=4,666,0)*IF(Q69=5,6666,0)*IF(P69=6,100000,0)))</f>
        <v>0</v>
      </c>
      <c r="AP68" s="405">
        <f>IF(R69=1,666,0*(IF(U69=2,2.5,0)*IF(T69=3,66,0)*IF(S69=4,666,0)*IF(Q69=5,6666,0)*IF(P69=6,100000,0)))</f>
        <v>0</v>
      </c>
      <c r="AQ68" s="405">
        <f>IF(Q69=1,6666,0*(IF(U69=2,2.5,0)*IF(T69=3,6,0)*IF(S69=4,66,0)*IF(R69=5,666,0)*IF(P69=6,100000,0)))</f>
        <v>0</v>
      </c>
      <c r="AR68" s="407">
        <f>IF(P69=1,100000,0*(IF(U69=2,2.5,0)*IF(T69=3,6,0)*IF(S69=4,66,0)*IF(R69=5,666,0)*IF(Q69=6,6666,0)))</f>
        <v>100000</v>
      </c>
    </row>
    <row r="69" spans="1:44" ht="15.75" thickBot="1" x14ac:dyDescent="0.3">
      <c r="A69" s="206" t="s">
        <v>21</v>
      </c>
      <c r="B69" s="207">
        <v>4</v>
      </c>
      <c r="C69" s="208">
        <v>9</v>
      </c>
      <c r="D69" s="208">
        <v>0</v>
      </c>
      <c r="E69" s="208">
        <v>0</v>
      </c>
      <c r="F69" s="208">
        <v>5</v>
      </c>
      <c r="G69" s="208">
        <v>7</v>
      </c>
      <c r="H69" s="209">
        <v>1</v>
      </c>
      <c r="I69" s="207">
        <v>4</v>
      </c>
      <c r="J69" s="208">
        <v>8</v>
      </c>
      <c r="K69" s="208">
        <v>3</v>
      </c>
      <c r="L69" s="208">
        <v>1</v>
      </c>
      <c r="M69" s="208">
        <v>0</v>
      </c>
      <c r="N69" s="208">
        <v>3</v>
      </c>
      <c r="O69" s="209"/>
      <c r="P69" s="210">
        <f>COUNTIF(I69,4)</f>
        <v>1</v>
      </c>
      <c r="Q69" s="211">
        <f>COUNTIF(J69,9)</f>
        <v>0</v>
      </c>
      <c r="R69" s="211">
        <f>COUNTIF(K69,0)</f>
        <v>0</v>
      </c>
      <c r="S69" s="211">
        <f>COUNTIF(L69,0)</f>
        <v>0</v>
      </c>
      <c r="T69" s="211">
        <f>COUNTIF(M69,5)</f>
        <v>0</v>
      </c>
      <c r="U69" s="211">
        <f>COUNTIF(N69,7)</f>
        <v>0</v>
      </c>
      <c r="V69" s="213"/>
      <c r="W69" s="214" t="str">
        <f>IF(ISBLANK($V$2),"",IF($V$2=1,"Gewinn",IF($V$2=0,"Kein Gewinn","")))</f>
        <v>Kein Gewinn</v>
      </c>
      <c r="X69" s="215">
        <f>SUMIF(P69:U69,1)</f>
        <v>1</v>
      </c>
      <c r="Y69" s="203" t="str">
        <f>IF(ISBLANK(U69),"",IF(U69=1,"Gewinn",IF(U69=0,"Kein Gewinn","")))</f>
        <v>Kein Gewinn</v>
      </c>
      <c r="Z69" s="434"/>
      <c r="AA69" s="403"/>
      <c r="AB69" s="403"/>
      <c r="AC69" s="417"/>
      <c r="AD69" s="418"/>
      <c r="AE69" s="418"/>
      <c r="AF69" s="418"/>
      <c r="AG69" s="418"/>
      <c r="AH69" s="418"/>
      <c r="AI69" s="418"/>
      <c r="AJ69" s="192"/>
      <c r="AM69" s="420"/>
      <c r="AN69" s="406"/>
      <c r="AO69" s="406"/>
      <c r="AP69" s="406"/>
      <c r="AQ69" s="406"/>
      <c r="AR69" s="408"/>
    </row>
    <row r="70" spans="1:44" ht="15.75" thickBot="1" x14ac:dyDescent="0.3">
      <c r="A70" s="179"/>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287">
        <v>44316</v>
      </c>
      <c r="AD70" s="318">
        <v>44316</v>
      </c>
      <c r="AE70" s="318">
        <v>44316</v>
      </c>
      <c r="AF70" s="318">
        <v>44316</v>
      </c>
      <c r="AG70" s="318">
        <v>44316</v>
      </c>
      <c r="AH70" s="318">
        <v>44316</v>
      </c>
      <c r="AI70" s="318">
        <v>44316</v>
      </c>
      <c r="AJ70" s="323"/>
      <c r="AK70" s="321"/>
      <c r="AL70" s="321"/>
      <c r="AM70" s="287">
        <v>44316</v>
      </c>
      <c r="AN70" s="287">
        <v>44316</v>
      </c>
      <c r="AO70" s="288">
        <v>44316</v>
      </c>
      <c r="AP70" s="324">
        <v>44316</v>
      </c>
      <c r="AQ70" s="287">
        <v>44316</v>
      </c>
      <c r="AR70" s="288">
        <v>44316</v>
      </c>
    </row>
    <row r="71" spans="1:44" ht="15.75" thickBot="1" x14ac:dyDescent="0.3">
      <c r="A71" s="17">
        <v>44316</v>
      </c>
      <c r="B71" s="361" t="s">
        <v>0</v>
      </c>
      <c r="C71" s="340"/>
      <c r="D71" s="340"/>
      <c r="E71" s="340"/>
      <c r="F71" s="340"/>
      <c r="G71" s="340"/>
      <c r="H71" s="346"/>
      <c r="I71" s="363" t="s">
        <v>1</v>
      </c>
      <c r="J71" s="364"/>
      <c r="K71" s="364"/>
      <c r="L71" s="364"/>
      <c r="M71" s="364"/>
      <c r="N71" s="364"/>
      <c r="O71" s="365"/>
      <c r="P71" s="361" t="s">
        <v>146</v>
      </c>
      <c r="Q71" s="340"/>
      <c r="R71" s="340"/>
      <c r="S71" s="340"/>
      <c r="T71" s="340"/>
      <c r="U71" s="340"/>
      <c r="V71" s="340"/>
      <c r="W71" s="184" t="s">
        <v>20</v>
      </c>
      <c r="X71" s="185" t="s">
        <v>21</v>
      </c>
      <c r="Y71" s="186" t="s">
        <v>4</v>
      </c>
      <c r="Z71" s="204" t="s">
        <v>5</v>
      </c>
      <c r="AA71" s="188" t="s">
        <v>147</v>
      </c>
      <c r="AB71" s="188" t="s">
        <v>148</v>
      </c>
      <c r="AC71" s="262" t="s">
        <v>149</v>
      </c>
      <c r="AD71" s="263" t="s">
        <v>150</v>
      </c>
      <c r="AE71" s="263" t="s">
        <v>151</v>
      </c>
      <c r="AF71" s="263" t="s">
        <v>152</v>
      </c>
      <c r="AG71" s="263" t="s">
        <v>153</v>
      </c>
      <c r="AH71" s="263" t="s">
        <v>154</v>
      </c>
      <c r="AI71" s="263" t="s">
        <v>155</v>
      </c>
      <c r="AJ71" s="192"/>
      <c r="AM71" s="277" t="s">
        <v>164</v>
      </c>
      <c r="AN71" s="278" t="s">
        <v>157</v>
      </c>
      <c r="AO71" s="278" t="s">
        <v>158</v>
      </c>
      <c r="AP71" s="278" t="s">
        <v>159</v>
      </c>
      <c r="AQ71" s="278" t="s">
        <v>160</v>
      </c>
      <c r="AR71" s="309" t="s">
        <v>161</v>
      </c>
    </row>
    <row r="72" spans="1:44" x14ac:dyDescent="0.25">
      <c r="A72" s="196" t="s">
        <v>20</v>
      </c>
      <c r="B72" s="197">
        <v>4</v>
      </c>
      <c r="C72" s="198">
        <v>9</v>
      </c>
      <c r="D72" s="198">
        <v>0</v>
      </c>
      <c r="E72" s="198">
        <v>0</v>
      </c>
      <c r="F72" s="198">
        <v>5</v>
      </c>
      <c r="G72" s="198">
        <v>7</v>
      </c>
      <c r="H72" s="199">
        <v>1</v>
      </c>
      <c r="I72" s="298">
        <v>0</v>
      </c>
      <c r="J72" s="10">
        <v>4</v>
      </c>
      <c r="K72" s="10">
        <v>3</v>
      </c>
      <c r="L72" s="10">
        <v>2</v>
      </c>
      <c r="M72" s="10">
        <v>4</v>
      </c>
      <c r="N72" s="10">
        <v>1</v>
      </c>
      <c r="O72" s="300">
        <v>7</v>
      </c>
      <c r="P72" s="197">
        <f>COUNTIF(I72,4)</f>
        <v>0</v>
      </c>
      <c r="Q72" s="198">
        <f>COUNTIF(J72,9)</f>
        <v>0</v>
      </c>
      <c r="R72" s="198">
        <f>COUNTIF(K72,0)</f>
        <v>0</v>
      </c>
      <c r="S72" s="198">
        <f>COUNTIF(L72,0)</f>
        <v>0</v>
      </c>
      <c r="T72" s="198">
        <f>COUNTIF(M72,5)</f>
        <v>0</v>
      </c>
      <c r="U72" s="198">
        <f>COUNTIF(N72,7)</f>
        <v>0</v>
      </c>
      <c r="V72" s="200">
        <f>COUNTIF(O72,1)</f>
        <v>0</v>
      </c>
      <c r="W72" s="201">
        <f>SUMIF(P72:V72,1)</f>
        <v>0</v>
      </c>
      <c r="X72" s="202" t="str">
        <f>IF(ISBLANK(U73),"",IF(U73=1,"Gewinn",IF(U73=0,"Kein Gewinn","")))</f>
        <v>Kein Gewinn</v>
      </c>
      <c r="Y72" s="214" t="str">
        <f>IF(ISBLANK(V72),"",IF(V72=1,"Gewinn",IF(V72=0,"Kein Gewinn","")))</f>
        <v>Kein Gewinn</v>
      </c>
      <c r="Z72" s="433"/>
      <c r="AA72" s="402">
        <v>100000</v>
      </c>
      <c r="AB72" s="402">
        <v>100000</v>
      </c>
      <c r="AC72" s="409">
        <f>IF(V72=1,5,0*(IF(U72=2,77,0)*IF(T72=3,17,0)*IF(S72=4,77,0)*IF(R72=5,777,0)*IF(Q72=6,77777,0*(IF(P72=7,0,0)))))</f>
        <v>0</v>
      </c>
      <c r="AD72" s="411">
        <f>IF(W72=1,5,0*(IF(V72=2,77,0)*IF(U72=3,17,0)*IF(T72=4,77,0)*IF(S72=5,777,0)*IF(R72=6,77777,0*(IF(Q72=7,0,0)))))</f>
        <v>0</v>
      </c>
      <c r="AE72" s="411">
        <f>IF(X72=1,5,0*(IF(W72=2,77,0)*IF(V72=3,17,0)*IF(U72=4,77,0)*IF(T72=5,777,0)*IF(S72=6,77777,0*(IF(R72=7,0,0)))))</f>
        <v>0</v>
      </c>
      <c r="AF72" s="411">
        <f>IF(Y72=1,5,0*(IF(X72=2,77,0)*IF(W72=3,17,0)*IF(V72=4,77,0)*IF(U72=5,777,0)*IF(T72=6,77777,0*(IF(S72=7,0,0)))))</f>
        <v>0</v>
      </c>
      <c r="AG72" s="411">
        <f>IF(Z72=1,5,0*(IF(Y72=2,77,0)*IF(X72=3,17,0)*IF(W72=4,77,0)*IF(V72=5,777,0)*IF(U72=6,77777,0*(IF(T72=7,0,0)))))</f>
        <v>0</v>
      </c>
      <c r="AH72" s="411">
        <f>IF(AB72=1,5,0*(IF(Z72=2,77,0)*IF(Y72=3,17,0)*IF(X72=4,77,0)*IF(W72=5,777,0)*IF(V72=6,77777,0*(IF(U72=7,0,0)))))</f>
        <v>0</v>
      </c>
      <c r="AI72" s="411">
        <f>IF(AC72=1,5,0*(IF(AB72=2,77,0)*IF(Z72=3,17,0)*IF(Y72=4,77,0)*IF(X72=5,777,0)*IF(W72=6,77777,0*(IF(V72=7,0,0)))))</f>
        <v>0</v>
      </c>
      <c r="AJ72" s="192"/>
      <c r="AM72" s="415">
        <f>IF(U73=1,2.5,0*(IF(T73=2,6,0)*IF(S73=3,66,0)*IF(R73=4,666,0)*IF(Q73=5,6666,0)*IF(P73=6,100000,0)))</f>
        <v>0</v>
      </c>
      <c r="AN72" s="405">
        <f>IF(T73=1,6,0*(IF(U73=2,2.5,0)*IF(S73=3,66,0)*IF(R73=4,666,0)*IF(Q73=6666,777,0)*IF(P73=100000,0)))</f>
        <v>0</v>
      </c>
      <c r="AO72" s="405">
        <f>IF(S73=1,66,0*(IF(U73=2,2.5,0)*IF(T73=3,6,0)*IF(R73=4,666,0)*IF(Q73=5,6666,0)*IF(P73=6,100000,0)))</f>
        <v>0</v>
      </c>
      <c r="AP72" s="405">
        <f>IF(R73=1,666,0*(IF(U73=2,2.5,0)*IF(T73=3,66,0)*IF(S73=4,666,0)*IF(Q73=5,6666,0)*IF(P73=6,100000,0)))</f>
        <v>0</v>
      </c>
      <c r="AQ72" s="405">
        <f>IF(Q73=1,6666,0*(IF(U73=2,2.5,0)*IF(T73=3,6,0)*IF(S73=4,66,0)*IF(R73=5,666,0)*IF(P73=6,100000,0)))</f>
        <v>0</v>
      </c>
      <c r="AR72" s="407">
        <f>IF(P73=1,100000,0*(IF(U73=2,2.5,0)*IF(T73=3,6,0)*IF(S73=4,66,0)*IF(R73=5,666,0)*IF(Q73=6,6666,0)))</f>
        <v>0</v>
      </c>
    </row>
    <row r="73" spans="1:44" ht="15.75" thickBot="1" x14ac:dyDescent="0.3">
      <c r="A73" s="206" t="s">
        <v>21</v>
      </c>
      <c r="B73" s="207">
        <v>4</v>
      </c>
      <c r="C73" s="208">
        <v>9</v>
      </c>
      <c r="D73" s="208">
        <v>0</v>
      </c>
      <c r="E73" s="208">
        <v>0</v>
      </c>
      <c r="F73" s="208">
        <v>5</v>
      </c>
      <c r="G73" s="208">
        <v>7</v>
      </c>
      <c r="H73" s="209">
        <v>1</v>
      </c>
      <c r="I73" s="207">
        <v>1</v>
      </c>
      <c r="J73" s="208">
        <v>1</v>
      </c>
      <c r="K73" s="208">
        <v>6</v>
      </c>
      <c r="L73" s="208">
        <v>3</v>
      </c>
      <c r="M73" s="208">
        <v>3</v>
      </c>
      <c r="N73" s="208">
        <v>0</v>
      </c>
      <c r="O73" s="209"/>
      <c r="P73" s="210">
        <f>COUNTIF(I73,4)</f>
        <v>0</v>
      </c>
      <c r="Q73" s="211">
        <f>COUNTIF(J73,9)</f>
        <v>0</v>
      </c>
      <c r="R73" s="211">
        <f>COUNTIF(K73,0)</f>
        <v>0</v>
      </c>
      <c r="S73" s="211">
        <f>COUNTIF(L73,0)</f>
        <v>0</v>
      </c>
      <c r="T73" s="211">
        <f>COUNTIF(M73,5)</f>
        <v>0</v>
      </c>
      <c r="U73" s="211">
        <f>COUNTIF(N73,7)</f>
        <v>0</v>
      </c>
      <c r="V73" s="213"/>
      <c r="W73" s="214" t="str">
        <f>IF(ISBLANK($V$2),"",IF($V$2=1,"Gewinn",IF($V$2=0,"Kein Gewinn","")))</f>
        <v>Kein Gewinn</v>
      </c>
      <c r="X73" s="215">
        <f>SUMIF(P73:U73,1)</f>
        <v>0</v>
      </c>
      <c r="Y73" s="203" t="str">
        <f>IF(ISBLANK(U73),"",IF(U73=1,"Gewinn",IF(U73=0,"Kein Gewinn","")))</f>
        <v>Kein Gewinn</v>
      </c>
      <c r="Z73" s="434"/>
      <c r="AA73" s="403"/>
      <c r="AB73" s="403"/>
      <c r="AC73" s="409"/>
      <c r="AD73" s="411"/>
      <c r="AE73" s="411"/>
      <c r="AF73" s="411"/>
      <c r="AG73" s="411"/>
      <c r="AH73" s="411"/>
      <c r="AI73" s="411"/>
      <c r="AJ73" s="192"/>
      <c r="AM73" s="416"/>
      <c r="AN73" s="405"/>
      <c r="AO73" s="405"/>
      <c r="AP73" s="405"/>
      <c r="AQ73" s="405"/>
      <c r="AR73" s="407"/>
    </row>
    <row r="74" spans="1:44" x14ac:dyDescent="0.25">
      <c r="A74" s="179"/>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260"/>
      <c r="AD74" s="41"/>
      <c r="AE74" s="41"/>
      <c r="AF74" s="41"/>
      <c r="AG74" s="41"/>
      <c r="AH74" s="41"/>
      <c r="AI74" s="261"/>
      <c r="AM74" s="41"/>
      <c r="AN74" s="41"/>
      <c r="AO74" s="41"/>
      <c r="AP74" s="41"/>
      <c r="AQ74" s="41"/>
      <c r="AR74" s="41"/>
    </row>
    <row r="75" spans="1:44" ht="15.75" thickBot="1" x14ac:dyDescent="0.3">
      <c r="A75" s="179"/>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260"/>
      <c r="AD75" s="41"/>
      <c r="AE75" s="41"/>
      <c r="AF75" s="41"/>
      <c r="AG75" s="41"/>
      <c r="AH75" s="41"/>
      <c r="AI75" s="41"/>
      <c r="AM75" s="41"/>
      <c r="AN75" s="41"/>
      <c r="AO75" s="41"/>
      <c r="AP75" s="41"/>
      <c r="AQ75" s="41"/>
      <c r="AR75" s="41"/>
    </row>
    <row r="76" spans="1:44" ht="15.75" thickBot="1" x14ac:dyDescent="0.3">
      <c r="A76" s="179"/>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281">
        <v>44323</v>
      </c>
      <c r="AD76" s="282">
        <v>44323</v>
      </c>
      <c r="AE76" s="282">
        <v>44323</v>
      </c>
      <c r="AF76" s="282">
        <v>44323</v>
      </c>
      <c r="AG76" s="282">
        <v>44323</v>
      </c>
      <c r="AH76" s="282">
        <v>44323</v>
      </c>
      <c r="AI76" s="282">
        <v>44323</v>
      </c>
      <c r="AJ76" s="183"/>
      <c r="AK76" s="183"/>
      <c r="AL76" s="183"/>
      <c r="AM76" s="282">
        <v>44323</v>
      </c>
      <c r="AN76" s="282">
        <v>44323</v>
      </c>
      <c r="AO76" s="282">
        <v>44323</v>
      </c>
      <c r="AP76" s="282">
        <v>44323</v>
      </c>
      <c r="AQ76" s="282">
        <v>44323</v>
      </c>
      <c r="AR76" s="283">
        <v>44323</v>
      </c>
    </row>
    <row r="77" spans="1:44" ht="15.75" thickBot="1" x14ac:dyDescent="0.3">
      <c r="A77" s="17">
        <v>44323</v>
      </c>
      <c r="B77" s="361" t="s">
        <v>0</v>
      </c>
      <c r="C77" s="340"/>
      <c r="D77" s="340"/>
      <c r="E77" s="340"/>
      <c r="F77" s="340"/>
      <c r="G77" s="340"/>
      <c r="H77" s="346"/>
      <c r="I77" s="363" t="s">
        <v>1</v>
      </c>
      <c r="J77" s="364"/>
      <c r="K77" s="364"/>
      <c r="L77" s="364"/>
      <c r="M77" s="364"/>
      <c r="N77" s="364"/>
      <c r="O77" s="365"/>
      <c r="P77" s="361" t="s">
        <v>146</v>
      </c>
      <c r="Q77" s="340"/>
      <c r="R77" s="340"/>
      <c r="S77" s="340"/>
      <c r="T77" s="340"/>
      <c r="U77" s="340"/>
      <c r="V77" s="340"/>
      <c r="W77" s="184" t="s">
        <v>20</v>
      </c>
      <c r="X77" s="185" t="s">
        <v>21</v>
      </c>
      <c r="Y77" s="186" t="s">
        <v>4</v>
      </c>
      <c r="Z77" s="204" t="s">
        <v>5</v>
      </c>
      <c r="AA77" s="188" t="s">
        <v>147</v>
      </c>
      <c r="AB77" s="188" t="s">
        <v>148</v>
      </c>
      <c r="AC77" s="262" t="s">
        <v>149</v>
      </c>
      <c r="AD77" s="263" t="s">
        <v>150</v>
      </c>
      <c r="AE77" s="263" t="s">
        <v>151</v>
      </c>
      <c r="AF77" s="263" t="s">
        <v>152</v>
      </c>
      <c r="AG77" s="263" t="s">
        <v>153</v>
      </c>
      <c r="AH77" s="263" t="s">
        <v>154</v>
      </c>
      <c r="AI77" s="263" t="s">
        <v>155</v>
      </c>
      <c r="AJ77" s="192"/>
      <c r="AM77" s="269" t="s">
        <v>156</v>
      </c>
      <c r="AN77" s="270" t="s">
        <v>157</v>
      </c>
      <c r="AO77" s="269" t="s">
        <v>158</v>
      </c>
      <c r="AP77" s="270" t="s">
        <v>159</v>
      </c>
      <c r="AQ77" s="269" t="s">
        <v>160</v>
      </c>
      <c r="AR77" s="270" t="s">
        <v>161</v>
      </c>
    </row>
    <row r="78" spans="1:44" x14ac:dyDescent="0.25">
      <c r="A78" s="196" t="s">
        <v>20</v>
      </c>
      <c r="B78" s="197">
        <v>4</v>
      </c>
      <c r="C78" s="198">
        <v>9</v>
      </c>
      <c r="D78" s="198">
        <v>0</v>
      </c>
      <c r="E78" s="198">
        <v>0</v>
      </c>
      <c r="F78" s="198">
        <v>5</v>
      </c>
      <c r="G78" s="198">
        <v>7</v>
      </c>
      <c r="H78" s="199">
        <v>1</v>
      </c>
      <c r="I78" s="330">
        <v>7</v>
      </c>
      <c r="J78" s="5">
        <v>9</v>
      </c>
      <c r="K78" s="5">
        <v>1</v>
      </c>
      <c r="L78" s="5">
        <v>9</v>
      </c>
      <c r="M78" s="5">
        <v>8</v>
      </c>
      <c r="N78" s="5">
        <v>9</v>
      </c>
      <c r="O78" s="331">
        <v>9</v>
      </c>
      <c r="P78" s="197">
        <f>COUNTIF(I78,4)</f>
        <v>0</v>
      </c>
      <c r="Q78" s="198">
        <f>COUNTIF(J78,9)</f>
        <v>1</v>
      </c>
      <c r="R78" s="198">
        <f>COUNTIF(K78,0)</f>
        <v>0</v>
      </c>
      <c r="S78" s="198">
        <f>COUNTIF(L78,0)</f>
        <v>0</v>
      </c>
      <c r="T78" s="198">
        <f>COUNTIF(M78,5)</f>
        <v>0</v>
      </c>
      <c r="U78" s="198">
        <f>COUNTIF(N78,7)</f>
        <v>0</v>
      </c>
      <c r="V78" s="200">
        <f>COUNTIF(O78,1)</f>
        <v>0</v>
      </c>
      <c r="W78" s="201">
        <f>SUMIF(P78:V78,1)</f>
        <v>1</v>
      </c>
      <c r="X78" s="202" t="str">
        <f>IF(ISBLANK(U79),"",IF(U79=1,"Gewinn",IF(U79=0,"Kein Gewinn","")))</f>
        <v>Kein Gewinn</v>
      </c>
      <c r="Y78" s="214" t="str">
        <f>IF(ISBLANK(V78),"",IF(V78=1,"Gewinn",IF(V78=0,"Kein Gewinn","")))</f>
        <v>Kein Gewinn</v>
      </c>
      <c r="Z78" s="433"/>
      <c r="AA78" s="402">
        <v>100000</v>
      </c>
      <c r="AB78" s="402">
        <v>100000</v>
      </c>
      <c r="AC78" s="409">
        <f>IF(V78=1,5,0*(IF(U78=2,77,0)*IF(T78=3,17,0)*IF(S78=4,77,0)*IF(R78=5,777,0)*IF(Q78=6,77777,0*(IF(P78=7,0,0)))))</f>
        <v>0</v>
      </c>
      <c r="AD78" s="411">
        <f>IF(U78=1,17,0*(IF(V78=2,77,0)*IF(U78=3,17,0)*IF(T78=4,77,0)*IF(S78=5,777,0)*IF(R78=6,77777,0*(IF(Q78=7,0,0)))))</f>
        <v>0</v>
      </c>
      <c r="AE78" s="411">
        <f>IF(X78=1,5,0*(IF(W78=2,77,0)*IF(V78=3,17,0)*IF(U78=4,77,0)*IF(T78=5,777,0)*IF(S78=6,77777,0*(IF(R78=7,0,0)))))</f>
        <v>0</v>
      </c>
      <c r="AF78" s="411">
        <f>IF(Y78=1,5,0*(IF(X78=2,77,0)*IF(W78=3,17,0)*IF(V78=4,77,0)*IF(U78=5,777,0)*IF(T78=6,77777,0*(IF(S78=7,0,0)))))</f>
        <v>0</v>
      </c>
      <c r="AG78" s="411">
        <f>IF(Z78=1,5,0*(IF(Y78=2,77,0)*IF(X78=3,17,0)*IF(W78=4,77,0)*IF(V78=5,777,0)*IF(U78=6,77777,0*(IF(T78=7,0,0)))))</f>
        <v>0</v>
      </c>
      <c r="AH78" s="411">
        <f>IF(AB78=1,5,0*(IF(Z78=2,77,0)*IF(Y78=3,17,0)*IF(X78=4,77,0)*IF(W78=5,777,0)*IF(V78=6,77777,0*(IF(U78=7,0,0)))))</f>
        <v>0</v>
      </c>
      <c r="AI78" s="413">
        <f>IF(AC78=1,5,0*(IF(AB78=2,77,0)*IF(Z78=3,17,0)*IF(Y78=4,77,0)*IF(X78=5,777,0)*IF(W78=6,77777,0*(IF(V78=7,0,0)))))</f>
        <v>0</v>
      </c>
      <c r="AJ78" s="192"/>
      <c r="AM78" s="415">
        <f>IF(U79=1,2.5,0*(IF(T79=2,6,0)*IF(S79=3,66,0)*IF(R79=4,666,0)*IF(Q79=5,6666,0)*IF(P79=6,100000,0)))</f>
        <v>0</v>
      </c>
      <c r="AN78" s="405">
        <f>IF(T79=1,6,0*(IF(U79=2,2.5,0)*IF(S79=3,66,0)*IF(R79=4,666,0)*IF(Q79=6666,777,0)*IF(P79=100000,0)))</f>
        <v>0</v>
      </c>
      <c r="AO78" s="405">
        <f>IF(S79=1,66,0*(IF(U79=2,2.5,0)*IF(T79=3,6,0)*IF(R79=4,666,0)*IF(Q79=5,6666,0)*IF(P79=6,100000,0)))</f>
        <v>0</v>
      </c>
      <c r="AP78" s="405">
        <f>IF(R79=1,666,0*(IF(U79=2,2.5,0)*IF(T79=3,66,0)*IF(S79=4,666,0)*IF(Q79=5,6666,0)*IF(P79=6,100000,0)))</f>
        <v>0</v>
      </c>
      <c r="AQ78" s="405">
        <f>IF(Q79=1,6666,0*(IF(U79=2,2.5,0)*IF(T79=3,6,0)*IF(S79=4,66,0)*IF(R79=5,666,0)*IF(P79=6,100000,0)))</f>
        <v>0</v>
      </c>
      <c r="AR78" s="407">
        <f>IF(P79=1,100000,0*(IF(U79=2,2.5,0)*IF(T79=3,6,0)*IF(S79=4,66,0)*IF(R79=5,666,0)*IF(Q79=6,6666,0)))</f>
        <v>0</v>
      </c>
    </row>
    <row r="79" spans="1:44" ht="15.75" thickBot="1" x14ac:dyDescent="0.3">
      <c r="A79" s="206" t="s">
        <v>21</v>
      </c>
      <c r="B79" s="207">
        <v>4</v>
      </c>
      <c r="C79" s="208">
        <v>9</v>
      </c>
      <c r="D79" s="208">
        <v>0</v>
      </c>
      <c r="E79" s="208">
        <v>0</v>
      </c>
      <c r="F79" s="208">
        <v>5</v>
      </c>
      <c r="G79" s="208">
        <v>7</v>
      </c>
      <c r="H79" s="209">
        <v>1</v>
      </c>
      <c r="I79" s="210">
        <v>1</v>
      </c>
      <c r="J79" s="211">
        <v>6</v>
      </c>
      <c r="K79" s="211">
        <v>7</v>
      </c>
      <c r="L79" s="211">
        <v>3</v>
      </c>
      <c r="M79" s="211">
        <v>7</v>
      </c>
      <c r="N79" s="211">
        <v>1</v>
      </c>
      <c r="O79" s="212"/>
      <c r="P79" s="210">
        <f>COUNTIF(I79,4)</f>
        <v>0</v>
      </c>
      <c r="Q79" s="211">
        <f>COUNTIF(J79,9)</f>
        <v>0</v>
      </c>
      <c r="R79" s="211">
        <f>COUNTIF(K79,0)</f>
        <v>0</v>
      </c>
      <c r="S79" s="211">
        <f>COUNTIF(L79,0)</f>
        <v>0</v>
      </c>
      <c r="T79" s="211">
        <f>COUNTIF(M79,5)</f>
        <v>0</v>
      </c>
      <c r="U79" s="211">
        <f>COUNTIF(N79,7)</f>
        <v>0</v>
      </c>
      <c r="V79" s="213"/>
      <c r="W79" s="214" t="str">
        <f>IF(ISBLANK($V$2),"",IF($V$2=1,"Gewinn",IF($V$2=0,"Kein Gewinn","")))</f>
        <v>Kein Gewinn</v>
      </c>
      <c r="X79" s="215">
        <f>SUMIF(P79:U79,1)</f>
        <v>0</v>
      </c>
      <c r="Y79" s="203" t="str">
        <f>IF(ISBLANK(U79),"",IF(U79=1,"Gewinn",IF(U79=0,"Kein Gewinn","")))</f>
        <v>Kein Gewinn</v>
      </c>
      <c r="Z79" s="434"/>
      <c r="AA79" s="403"/>
      <c r="AB79" s="403"/>
      <c r="AC79" s="409"/>
      <c r="AD79" s="411"/>
      <c r="AE79" s="411"/>
      <c r="AF79" s="411"/>
      <c r="AG79" s="411"/>
      <c r="AH79" s="411"/>
      <c r="AI79" s="413"/>
      <c r="AJ79" s="192"/>
      <c r="AM79" s="416"/>
      <c r="AN79" s="405"/>
      <c r="AO79" s="405"/>
      <c r="AP79" s="405"/>
      <c r="AQ79" s="405"/>
      <c r="AR79" s="407"/>
    </row>
    <row r="80" spans="1:44" ht="15.75" thickBot="1" x14ac:dyDescent="0.3">
      <c r="A80" s="179"/>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281">
        <v>44330</v>
      </c>
      <c r="AD80" s="282">
        <v>44330</v>
      </c>
      <c r="AE80" s="282">
        <v>44330</v>
      </c>
      <c r="AF80" s="282">
        <v>44330</v>
      </c>
      <c r="AG80" s="282">
        <v>44330</v>
      </c>
      <c r="AH80" s="282">
        <v>44330</v>
      </c>
      <c r="AI80" s="282">
        <v>44330</v>
      </c>
      <c r="AJ80" s="322"/>
      <c r="AK80" s="183"/>
      <c r="AL80" s="183"/>
      <c r="AM80" s="281">
        <v>44330</v>
      </c>
      <c r="AN80" s="281">
        <v>44330</v>
      </c>
      <c r="AO80" s="281">
        <v>44330</v>
      </c>
      <c r="AP80" s="281">
        <v>44330</v>
      </c>
      <c r="AQ80" s="281">
        <v>44330</v>
      </c>
      <c r="AR80" s="284">
        <v>44330</v>
      </c>
    </row>
    <row r="81" spans="1:44" ht="15.75" thickBot="1" x14ac:dyDescent="0.3">
      <c r="A81" s="17">
        <v>44330</v>
      </c>
      <c r="B81" s="361" t="s">
        <v>0</v>
      </c>
      <c r="C81" s="340"/>
      <c r="D81" s="340"/>
      <c r="E81" s="340"/>
      <c r="F81" s="340"/>
      <c r="G81" s="340"/>
      <c r="H81" s="346"/>
      <c r="I81" s="363" t="s">
        <v>1</v>
      </c>
      <c r="J81" s="364"/>
      <c r="K81" s="364"/>
      <c r="L81" s="364"/>
      <c r="M81" s="364"/>
      <c r="N81" s="364"/>
      <c r="O81" s="365"/>
      <c r="P81" s="361" t="s">
        <v>146</v>
      </c>
      <c r="Q81" s="340"/>
      <c r="R81" s="340"/>
      <c r="S81" s="340"/>
      <c r="T81" s="340"/>
      <c r="U81" s="340"/>
      <c r="V81" s="340"/>
      <c r="W81" s="184" t="s">
        <v>20</v>
      </c>
      <c r="X81" s="185" t="s">
        <v>21</v>
      </c>
      <c r="Y81" s="186" t="s">
        <v>4</v>
      </c>
      <c r="Z81" s="204" t="s">
        <v>5</v>
      </c>
      <c r="AA81" s="188" t="s">
        <v>147</v>
      </c>
      <c r="AB81" s="188" t="s">
        <v>148</v>
      </c>
      <c r="AC81" s="262" t="s">
        <v>149</v>
      </c>
      <c r="AD81" s="263" t="s">
        <v>150</v>
      </c>
      <c r="AE81" s="263" t="s">
        <v>151</v>
      </c>
      <c r="AF81" s="263" t="s">
        <v>152</v>
      </c>
      <c r="AG81" s="263" t="s">
        <v>153</v>
      </c>
      <c r="AH81" s="263" t="s">
        <v>154</v>
      </c>
      <c r="AI81" s="263" t="s">
        <v>155</v>
      </c>
      <c r="AJ81" s="192"/>
      <c r="AM81" s="271" t="s">
        <v>156</v>
      </c>
      <c r="AN81" s="272" t="s">
        <v>157</v>
      </c>
      <c r="AO81" s="271" t="s">
        <v>158</v>
      </c>
      <c r="AP81" s="272" t="s">
        <v>159</v>
      </c>
      <c r="AQ81" s="271" t="s">
        <v>160</v>
      </c>
      <c r="AR81" s="272" t="s">
        <v>161</v>
      </c>
    </row>
    <row r="82" spans="1:44" x14ac:dyDescent="0.25">
      <c r="A82" s="196" t="s">
        <v>20</v>
      </c>
      <c r="B82" s="197">
        <v>4</v>
      </c>
      <c r="C82" s="198">
        <v>9</v>
      </c>
      <c r="D82" s="198">
        <v>0</v>
      </c>
      <c r="E82" s="198">
        <v>0</v>
      </c>
      <c r="F82" s="198">
        <v>5</v>
      </c>
      <c r="G82" s="198">
        <v>7</v>
      </c>
      <c r="H82" s="199">
        <v>1</v>
      </c>
      <c r="I82" s="298">
        <v>0</v>
      </c>
      <c r="J82" s="10">
        <v>2</v>
      </c>
      <c r="K82" s="10">
        <v>9</v>
      </c>
      <c r="L82" s="10">
        <v>8</v>
      </c>
      <c r="M82" s="10">
        <v>4</v>
      </c>
      <c r="N82" s="10">
        <v>3</v>
      </c>
      <c r="O82" s="300">
        <v>8</v>
      </c>
      <c r="P82" s="197">
        <f>COUNTIF(I82,4)</f>
        <v>0</v>
      </c>
      <c r="Q82" s="198">
        <f>COUNTIF(J82,9)</f>
        <v>0</v>
      </c>
      <c r="R82" s="198">
        <f>COUNTIF(K82,0)</f>
        <v>0</v>
      </c>
      <c r="S82" s="198">
        <f>COUNTIF(L82,0)</f>
        <v>0</v>
      </c>
      <c r="T82" s="198">
        <f>COUNTIF(M82,5)</f>
        <v>0</v>
      </c>
      <c r="U82" s="198">
        <f>COUNTIF(N82,7)</f>
        <v>0</v>
      </c>
      <c r="V82" s="200">
        <f>COUNTIF(O82,1)</f>
        <v>0</v>
      </c>
      <c r="W82" s="201">
        <f>SUMIF(P82:V82,1)</f>
        <v>0</v>
      </c>
      <c r="X82" s="202" t="str">
        <f>IF(ISBLANK(U83),"",IF(U83=1,"Gewinn",IF(U83=0,"Kein Gewinn","")))</f>
        <v>Gewinn</v>
      </c>
      <c r="Y82" s="214" t="str">
        <f>IF(ISBLANK(V82),"",IF(V82=1,"Gewinn",IF(V82=0,"Kein Gewinn","")))</f>
        <v>Kein Gewinn</v>
      </c>
      <c r="Z82" s="433"/>
      <c r="AA82" s="402">
        <v>100000</v>
      </c>
      <c r="AB82" s="402">
        <v>100000</v>
      </c>
      <c r="AC82" s="409">
        <f>IF(V82=1,5,0*(IF(U82=2,77,0)*IF(T82=3,17,0)*IF(S82=4,77,0)*IF(R82=5,777,0)*IF(Q82=6,77777,0*(IF(P82=7,0,0)))))</f>
        <v>0</v>
      </c>
      <c r="AD82" s="411">
        <f>IF(V82=1,5,0*(IF(U82=2,77,0)*IF(T82=3,17,0)*IF(S82=4,77,0)*IF(R82=5,777,0)*IF(RQ82=6,77777,0*(IF(Q82=7,0,0)))))</f>
        <v>0</v>
      </c>
      <c r="AE82" s="411">
        <f>IF(X82=1,5,0*(IF(W82=2,77,0)*IF(V82=3,17,0)*IF(U82=4,77,0)*IF(T82=5,777,0)*IF(S82=6,77777,0*(IF(R82=7,0,0)))))</f>
        <v>0</v>
      </c>
      <c r="AF82" s="411">
        <f>IF(Y82=1,5,0*(IF(X82=2,77,0)*IF(W82=3,17,0)*IF(V82=4,77,0)*IF(U82=5,777,0)*IF(T82=6,77777,0*(IF(S82=7,0,0)))))</f>
        <v>0</v>
      </c>
      <c r="AG82" s="411">
        <f>IF(Z82=1,5,0*(IF(Y82=2,77,0)*IF(X82=3,17,0)*IF(W82=4,77,0)*IF(V82=5,777,0)*IF(U82=6,77777,0*(IF(T82=7,0,0)))))</f>
        <v>0</v>
      </c>
      <c r="AH82" s="411">
        <f>IF(AB82=1,5,0*(IF(Z82=2,77,0)*IF(Y82=3,17,0)*IF(X82=4,77,0)*IF(W82=5,777,0)*IF(V82=6,77777,0*(IF(U82=7,0,0)))))</f>
        <v>0</v>
      </c>
      <c r="AI82" s="413">
        <f>IF(AC82=1,5,0*(IF(AB82=2,77,0)*IF(Z82=3,17,0)*IF(Y82=4,77,0)*IF(X82=5,777,0)*IF(W82=6,77777,0*(IF(V82=7,0,0)))))</f>
        <v>0</v>
      </c>
      <c r="AJ82" s="192"/>
      <c r="AM82" s="415">
        <f>IF(U83=1,2.5,0*(IF(T83=2,6,0)*IF(S83=3,66,0)*IF(R83=4,666,0)*IF(Q83=5,6666,0)*IF(P83=6,100000,0)))</f>
        <v>2.5</v>
      </c>
      <c r="AN82" s="405">
        <f>IF(T83=1,6,0*(IF(U83=2,2.5,0)*IF(S83=3,66,0)*IF(R83=4,666,0)*IF(Q83=6666,777,0)*IF(P83=100000,0)))</f>
        <v>6</v>
      </c>
      <c r="AO82" s="405">
        <f>IF(S83=1,66,0*(IF(U83=2,2.5,0)*IF(T83=3,6,0)*IF(R83=4,666,0)*IF(Q83=5,6666,0)*IF(P83=6,100000,0)))</f>
        <v>0</v>
      </c>
      <c r="AP82" s="405">
        <f>IF(R83=1,666,0*(IF(U83=2,2.5,0)*IF(T83=3,66,0)*IF(S83=4,666,0)*IF(Q83=5,6666,0)*IF(P83=6,100000,0)))</f>
        <v>0</v>
      </c>
      <c r="AQ82" s="405">
        <f>IF(Q83=1,6666,0*(IF(U83=2,2.5,0)*IF(T83=3,6,0)*IF(S83=4,66,0)*IF(R83=5,666,0)*IF(P83=6,100000,0)))</f>
        <v>0</v>
      </c>
      <c r="AR82" s="407">
        <f>IF(P83=1,100000,0*(IF(U83=2,2.5,0)*IF(T83=3,6,0)*IF(S83=4,66,0)*IF(R83=5,666,0)*IF(Q83=6,6666,0)))</f>
        <v>0</v>
      </c>
    </row>
    <row r="83" spans="1:44" ht="15.75" thickBot="1" x14ac:dyDescent="0.3">
      <c r="A83" s="206" t="s">
        <v>21</v>
      </c>
      <c r="B83" s="207">
        <v>4</v>
      </c>
      <c r="C83" s="208">
        <v>9</v>
      </c>
      <c r="D83" s="208">
        <v>0</v>
      </c>
      <c r="E83" s="208">
        <v>0</v>
      </c>
      <c r="F83" s="208">
        <v>5</v>
      </c>
      <c r="G83" s="208">
        <v>7</v>
      </c>
      <c r="H83" s="209">
        <v>1</v>
      </c>
      <c r="I83" s="207">
        <v>6</v>
      </c>
      <c r="J83" s="208">
        <v>6</v>
      </c>
      <c r="K83" s="208">
        <v>1</v>
      </c>
      <c r="L83" s="208">
        <v>4</v>
      </c>
      <c r="M83" s="208">
        <v>5</v>
      </c>
      <c r="N83" s="208">
        <v>7</v>
      </c>
      <c r="O83" s="209"/>
      <c r="P83" s="210">
        <f>COUNTIF(I83,4)</f>
        <v>0</v>
      </c>
      <c r="Q83" s="211">
        <f>COUNTIF(J83,9)</f>
        <v>0</v>
      </c>
      <c r="R83" s="211">
        <f>COUNTIF(K83,0)</f>
        <v>0</v>
      </c>
      <c r="S83" s="211">
        <f>COUNTIF(L83,0)</f>
        <v>0</v>
      </c>
      <c r="T83" s="211">
        <f>COUNTIF(M83,5)</f>
        <v>1</v>
      </c>
      <c r="U83" s="211">
        <f>COUNTIF(N83,7)</f>
        <v>1</v>
      </c>
      <c r="V83" s="213"/>
      <c r="W83" s="214" t="str">
        <f>IF(ISBLANK($V$2),"",IF($V$2=1,"Gewinn",IF($V$2=0,"Kein Gewinn","")))</f>
        <v>Kein Gewinn</v>
      </c>
      <c r="X83" s="215">
        <f>SUMIF(P83:U83,1)</f>
        <v>2</v>
      </c>
      <c r="Y83" s="203" t="str">
        <f>IF(ISBLANK(U83),"",IF(U83=1,"Gewinn",IF(U83=0,"Kein Gewinn","")))</f>
        <v>Gewinn</v>
      </c>
      <c r="Z83" s="434"/>
      <c r="AA83" s="403"/>
      <c r="AB83" s="403"/>
      <c r="AC83" s="409"/>
      <c r="AD83" s="411"/>
      <c r="AE83" s="411"/>
      <c r="AF83" s="411"/>
      <c r="AG83" s="411"/>
      <c r="AH83" s="411"/>
      <c r="AI83" s="413"/>
      <c r="AJ83" s="192"/>
      <c r="AM83" s="416"/>
      <c r="AN83" s="405"/>
      <c r="AO83" s="405"/>
      <c r="AP83" s="405"/>
      <c r="AQ83" s="405"/>
      <c r="AR83" s="407"/>
    </row>
    <row r="84" spans="1:44" ht="15.75" thickBot="1" x14ac:dyDescent="0.3">
      <c r="A84" s="179"/>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281">
        <v>44337</v>
      </c>
      <c r="AD84" s="282">
        <v>44337</v>
      </c>
      <c r="AE84" s="282">
        <v>44337</v>
      </c>
      <c r="AF84" s="282">
        <v>44337</v>
      </c>
      <c r="AG84" s="282">
        <v>44337</v>
      </c>
      <c r="AH84" s="282">
        <v>44337</v>
      </c>
      <c r="AI84" s="282">
        <v>44337</v>
      </c>
      <c r="AJ84" s="322"/>
      <c r="AK84" s="183"/>
      <c r="AL84" s="183"/>
      <c r="AM84" s="281">
        <v>44337</v>
      </c>
      <c r="AN84" s="281">
        <v>44337</v>
      </c>
      <c r="AO84" s="281">
        <v>44337</v>
      </c>
      <c r="AP84" s="281">
        <v>44337</v>
      </c>
      <c r="AQ84" s="281">
        <v>44337</v>
      </c>
      <c r="AR84" s="284">
        <v>44337</v>
      </c>
    </row>
    <row r="85" spans="1:44" ht="15.75" thickBot="1" x14ac:dyDescent="0.3">
      <c r="A85" s="17">
        <v>44337</v>
      </c>
      <c r="B85" s="361" t="s">
        <v>0</v>
      </c>
      <c r="C85" s="340"/>
      <c r="D85" s="340"/>
      <c r="E85" s="340"/>
      <c r="F85" s="340"/>
      <c r="G85" s="340"/>
      <c r="H85" s="346"/>
      <c r="I85" s="363" t="s">
        <v>1</v>
      </c>
      <c r="J85" s="364"/>
      <c r="K85" s="364"/>
      <c r="L85" s="364"/>
      <c r="M85" s="364"/>
      <c r="N85" s="364"/>
      <c r="O85" s="365"/>
      <c r="P85" s="361" t="s">
        <v>146</v>
      </c>
      <c r="Q85" s="340"/>
      <c r="R85" s="340"/>
      <c r="S85" s="340"/>
      <c r="T85" s="340"/>
      <c r="U85" s="340"/>
      <c r="V85" s="340"/>
      <c r="W85" s="184" t="s">
        <v>20</v>
      </c>
      <c r="X85" s="185" t="s">
        <v>21</v>
      </c>
      <c r="Y85" s="186" t="s">
        <v>4</v>
      </c>
      <c r="Z85" s="204" t="s">
        <v>5</v>
      </c>
      <c r="AA85" s="188" t="s">
        <v>147</v>
      </c>
      <c r="AB85" s="188" t="s">
        <v>148</v>
      </c>
      <c r="AC85" s="262" t="s">
        <v>149</v>
      </c>
      <c r="AD85" s="263" t="s">
        <v>150</v>
      </c>
      <c r="AE85" s="263" t="s">
        <v>151</v>
      </c>
      <c r="AF85" s="263" t="s">
        <v>152</v>
      </c>
      <c r="AG85" s="263" t="s">
        <v>153</v>
      </c>
      <c r="AH85" s="263" t="s">
        <v>154</v>
      </c>
      <c r="AI85" s="263" t="s">
        <v>155</v>
      </c>
      <c r="AJ85" s="192"/>
      <c r="AM85" s="271" t="s">
        <v>156</v>
      </c>
      <c r="AN85" s="272" t="s">
        <v>157</v>
      </c>
      <c r="AO85" s="271" t="s">
        <v>158</v>
      </c>
      <c r="AP85" s="272" t="s">
        <v>159</v>
      </c>
      <c r="AQ85" s="271" t="s">
        <v>160</v>
      </c>
      <c r="AR85" s="272" t="s">
        <v>161</v>
      </c>
    </row>
    <row r="86" spans="1:44" x14ac:dyDescent="0.25">
      <c r="A86" s="196" t="s">
        <v>20</v>
      </c>
      <c r="B86" s="197">
        <v>4</v>
      </c>
      <c r="C86" s="198">
        <v>9</v>
      </c>
      <c r="D86" s="198">
        <v>0</v>
      </c>
      <c r="E86" s="198">
        <v>0</v>
      </c>
      <c r="F86" s="198">
        <v>5</v>
      </c>
      <c r="G86" s="198">
        <v>7</v>
      </c>
      <c r="H86" s="199">
        <v>1</v>
      </c>
      <c r="I86" s="298">
        <v>9</v>
      </c>
      <c r="J86" s="10">
        <v>7</v>
      </c>
      <c r="K86" s="10">
        <v>8</v>
      </c>
      <c r="L86" s="10">
        <v>6</v>
      </c>
      <c r="M86" s="10">
        <v>8</v>
      </c>
      <c r="N86" s="10">
        <v>7</v>
      </c>
      <c r="O86" s="300">
        <v>3</v>
      </c>
      <c r="P86" s="197">
        <f>COUNTIF(I86,4)</f>
        <v>0</v>
      </c>
      <c r="Q86" s="198">
        <f>COUNTIF(J86,9)</f>
        <v>0</v>
      </c>
      <c r="R86" s="198">
        <f>COUNTIF(K86,0)</f>
        <v>0</v>
      </c>
      <c r="S86" s="198">
        <f>COUNTIF(L86,0)</f>
        <v>0</v>
      </c>
      <c r="T86" s="198">
        <f>COUNTIF(M86,5)</f>
        <v>0</v>
      </c>
      <c r="U86" s="198">
        <f>COUNTIF(N86,7)</f>
        <v>1</v>
      </c>
      <c r="V86" s="200">
        <f>COUNTIF(O86,1)</f>
        <v>0</v>
      </c>
      <c r="W86" s="201">
        <f>SUMIF(P86:V86,1)</f>
        <v>1</v>
      </c>
      <c r="X86" s="202" t="str">
        <f>IF(ISBLANK(U87),"",IF(U87=1,"Gewinn",IF(U87=0,"Kein Gewinn","")))</f>
        <v>Kein Gewinn</v>
      </c>
      <c r="Y86" s="214" t="str">
        <f>IF(ISBLANK(V86),"",IF(V86=1,"Gewinn",IF(V86=0,"Kein Gewinn","")))</f>
        <v>Kein Gewinn</v>
      </c>
      <c r="Z86" s="433"/>
      <c r="AA86" s="402">
        <v>100000</v>
      </c>
      <c r="AB86" s="402">
        <v>100000</v>
      </c>
      <c r="AC86" s="409">
        <f>IF(V86=1,5,0*(IF(U86=2,77,0)*IF(T86=3,17,0)*IF(S86=4,77,0)*IF(R86=5,777,0)*IF(Q86=6,77777,0*(IF(P86=7,0,0)))))</f>
        <v>0</v>
      </c>
      <c r="AD86" s="411">
        <f>IF(U86=1,17,0*(IF(V86=2,77,0)*IF(U86=3,17,0)*IF(T86=4,77,0)*IF(S86=5,777,0)*IF(R86=6,77777,0*(IF(Q86=7,0,0)))))</f>
        <v>17</v>
      </c>
      <c r="AE86" s="411">
        <f>IF(X86=1,5,0*(IF(W86=2,77,0)*IF(V86=3,17,0)*IF(U86=4,77,0)*IF(T86=5,777,0)*IF(S86=6,77777,0*(IF(R86=7,0,0)))))</f>
        <v>0</v>
      </c>
      <c r="AF86" s="411">
        <f>IF(Y86=1,5,0*(IF(X86=2,77,0)*IF(W86=3,17,0)*IF(V86=4,77,0)*IF(U86=5,777,0)*IF(T86=6,77777,0*(IF(S86=7,0,0)))))</f>
        <v>0</v>
      </c>
      <c r="AG86" s="411">
        <f>IF(Z86=1,5,0*(IF(Y86=2,77,0)*IF(X86=3,17,0)*IF(W86=4,77,0)*IF(V86=5,777,0)*IF(U86=6,77777,0*(IF(T86=7,0,0)))))</f>
        <v>0</v>
      </c>
      <c r="AH86" s="411">
        <f>IF(AB86=1,5,0*(IF(Z86=2,77,0)*IF(Y86=3,17,0)*IF(X86=4,77,0)*IF(W86=5,777,0)*IF(V86=6,77777,0*(IF(U86=7,0,0)))))</f>
        <v>0</v>
      </c>
      <c r="AI86" s="413">
        <f>IF(AC86=1,5,0*(IF(AB86=2,77,0)*IF(Z86=3,17,0)*IF(Y86=4,77,0)*IF(X86=5,777,0)*IF(W86=6,77777,0*(IF(V86=7,0,0)))))</f>
        <v>0</v>
      </c>
      <c r="AJ86" s="192"/>
      <c r="AM86" s="415">
        <f>IF(U87=1,2.5,0*(IF(T87=2,6,0)*IF(S87=3,66,0)*IF(R87=4,666,0)*IF(Q87=5,6666,0)*IF(P87=6,100000,0)))</f>
        <v>0</v>
      </c>
      <c r="AN86" s="405">
        <f>IF(T87=1,6,0*(IF(U87=2,2.5,0)*IF(S87=3,66,0)*IF(R87=4,666,0)*IF(Q87=6666,777,0)*IF(P87=100000,0)))</f>
        <v>6</v>
      </c>
      <c r="AO86" s="405">
        <f>IF(S87=1,66,0*(IF(U87=2,2.5,0)*IF(T87=3,6,0)*IF(R87=4,666,0)*IF(Q87=5,6666,0)*IF(P87=6,100000,0)))</f>
        <v>66</v>
      </c>
      <c r="AP86" s="405">
        <f>IF(R87=1,666,0*(IF(U87=2,2.5,0)*IF(T87=3,66,0)*IF(S87=4,666,0)*IF(Q87=5,6666,0)*IF(P87=6,100000,0)))</f>
        <v>0</v>
      </c>
      <c r="AQ86" s="405">
        <f>IF(Q87=1,6666,0*(IF(U87=2,2.5,0)*IF(T87=3,6,0)*IF(S87=4,66,0)*IF(R87=5,666,0)*IF(P87=6,100000,0)))</f>
        <v>0</v>
      </c>
      <c r="AR86" s="407">
        <f>IF(P87=1,100000,0*(IF(U87=2,2.5,0)*IF(T87=3,6,0)*IF(S87=4,66,0)*IF(R87=5,666,0)*IF(Q87=6,6666,0)))</f>
        <v>0</v>
      </c>
    </row>
    <row r="87" spans="1:44" ht="15.75" thickBot="1" x14ac:dyDescent="0.3">
      <c r="A87" s="206" t="s">
        <v>21</v>
      </c>
      <c r="B87" s="207">
        <v>4</v>
      </c>
      <c r="C87" s="208">
        <v>9</v>
      </c>
      <c r="D87" s="208">
        <v>0</v>
      </c>
      <c r="E87" s="208">
        <v>0</v>
      </c>
      <c r="F87" s="208">
        <v>5</v>
      </c>
      <c r="G87" s="208">
        <v>7</v>
      </c>
      <c r="H87" s="209">
        <v>1</v>
      </c>
      <c r="I87" s="207">
        <v>3</v>
      </c>
      <c r="J87" s="208">
        <v>0</v>
      </c>
      <c r="K87" s="208">
        <v>4</v>
      </c>
      <c r="L87" s="208">
        <v>0</v>
      </c>
      <c r="M87" s="208">
        <v>5</v>
      </c>
      <c r="N87" s="208">
        <v>3</v>
      </c>
      <c r="O87" s="209"/>
      <c r="P87" s="210">
        <f>COUNTIF(I87,4)</f>
        <v>0</v>
      </c>
      <c r="Q87" s="211">
        <f>COUNTIF(J87,9)</f>
        <v>0</v>
      </c>
      <c r="R87" s="211">
        <f>COUNTIF(K87,0)</f>
        <v>0</v>
      </c>
      <c r="S87" s="211">
        <f>COUNTIF(L87,0)</f>
        <v>1</v>
      </c>
      <c r="T87" s="211">
        <f>COUNTIF(M87,5)</f>
        <v>1</v>
      </c>
      <c r="U87" s="211">
        <f>COUNTIF(N87,7)</f>
        <v>0</v>
      </c>
      <c r="V87" s="213"/>
      <c r="W87" s="214" t="str">
        <f>IF(ISBLANK($V$2),"",IF($V$2=1,"Gewinn",IF($V$2=0,"Kein Gewinn","")))</f>
        <v>Kein Gewinn</v>
      </c>
      <c r="X87" s="215">
        <f>SUMIF(P87:U87,1)</f>
        <v>2</v>
      </c>
      <c r="Y87" s="203" t="str">
        <f>IF(ISBLANK(U87),"",IF(U87=1,"Gewinn",IF(U87=0,"Kein Gewinn","")))</f>
        <v>Kein Gewinn</v>
      </c>
      <c r="Z87" s="434"/>
      <c r="AA87" s="403"/>
      <c r="AB87" s="403"/>
      <c r="AC87" s="409"/>
      <c r="AD87" s="411"/>
      <c r="AE87" s="411"/>
      <c r="AF87" s="411"/>
      <c r="AG87" s="411"/>
      <c r="AH87" s="411"/>
      <c r="AI87" s="413"/>
      <c r="AJ87" s="192"/>
      <c r="AM87" s="416"/>
      <c r="AN87" s="405"/>
      <c r="AO87" s="405"/>
      <c r="AP87" s="405"/>
      <c r="AQ87" s="405"/>
      <c r="AR87" s="407"/>
    </row>
    <row r="88" spans="1:44" ht="15.75" thickBot="1" x14ac:dyDescent="0.3">
      <c r="A88" s="179"/>
      <c r="B88" s="41"/>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281">
        <v>44344</v>
      </c>
      <c r="AD88" s="282">
        <v>44344</v>
      </c>
      <c r="AE88" s="282">
        <v>44344</v>
      </c>
      <c r="AF88" s="282">
        <v>44344</v>
      </c>
      <c r="AG88" s="282">
        <v>44344</v>
      </c>
      <c r="AH88" s="282">
        <v>44344</v>
      </c>
      <c r="AI88" s="282">
        <v>44344</v>
      </c>
      <c r="AJ88" s="322"/>
      <c r="AK88" s="183"/>
      <c r="AL88" s="183"/>
      <c r="AM88" s="281">
        <v>44344</v>
      </c>
      <c r="AN88" s="281">
        <v>44344</v>
      </c>
      <c r="AO88" s="281">
        <v>44344</v>
      </c>
      <c r="AP88" s="281">
        <v>44344</v>
      </c>
      <c r="AQ88" s="281">
        <v>44344</v>
      </c>
      <c r="AR88" s="284">
        <v>44344</v>
      </c>
    </row>
    <row r="89" spans="1:44" ht="15.75" thickBot="1" x14ac:dyDescent="0.3">
      <c r="A89" s="17">
        <v>44344</v>
      </c>
      <c r="B89" s="361" t="s">
        <v>0</v>
      </c>
      <c r="C89" s="340"/>
      <c r="D89" s="340"/>
      <c r="E89" s="340"/>
      <c r="F89" s="340"/>
      <c r="G89" s="340"/>
      <c r="H89" s="346"/>
      <c r="I89" s="363" t="s">
        <v>1</v>
      </c>
      <c r="J89" s="364"/>
      <c r="K89" s="364"/>
      <c r="L89" s="364"/>
      <c r="M89" s="364"/>
      <c r="N89" s="364"/>
      <c r="O89" s="365"/>
      <c r="P89" s="361" t="s">
        <v>146</v>
      </c>
      <c r="Q89" s="340"/>
      <c r="R89" s="340"/>
      <c r="S89" s="340"/>
      <c r="T89" s="340"/>
      <c r="U89" s="340"/>
      <c r="V89" s="340"/>
      <c r="W89" s="184" t="s">
        <v>20</v>
      </c>
      <c r="X89" s="185" t="s">
        <v>21</v>
      </c>
      <c r="Y89" s="186" t="s">
        <v>4</v>
      </c>
      <c r="Z89" s="204" t="s">
        <v>5</v>
      </c>
      <c r="AA89" s="188" t="s">
        <v>147</v>
      </c>
      <c r="AB89" s="188" t="s">
        <v>148</v>
      </c>
      <c r="AC89" s="262" t="s">
        <v>149</v>
      </c>
      <c r="AD89" s="263" t="s">
        <v>150</v>
      </c>
      <c r="AE89" s="263" t="s">
        <v>151</v>
      </c>
      <c r="AF89" s="263" t="s">
        <v>152</v>
      </c>
      <c r="AG89" s="263" t="s">
        <v>153</v>
      </c>
      <c r="AH89" s="263" t="s">
        <v>154</v>
      </c>
      <c r="AI89" s="263" t="s">
        <v>155</v>
      </c>
      <c r="AJ89" s="192"/>
      <c r="AM89" s="271" t="s">
        <v>156</v>
      </c>
      <c r="AN89" s="272" t="s">
        <v>157</v>
      </c>
      <c r="AO89" s="271" t="s">
        <v>158</v>
      </c>
      <c r="AP89" s="272" t="s">
        <v>159</v>
      </c>
      <c r="AQ89" s="271" t="s">
        <v>160</v>
      </c>
      <c r="AR89" s="272" t="s">
        <v>161</v>
      </c>
    </row>
    <row r="90" spans="1:44" x14ac:dyDescent="0.25">
      <c r="A90" s="196" t="s">
        <v>20</v>
      </c>
      <c r="B90" s="197">
        <v>4</v>
      </c>
      <c r="C90" s="198">
        <v>9</v>
      </c>
      <c r="D90" s="198">
        <v>0</v>
      </c>
      <c r="E90" s="198">
        <v>0</v>
      </c>
      <c r="F90" s="198">
        <v>5</v>
      </c>
      <c r="G90" s="198">
        <v>7</v>
      </c>
      <c r="H90" s="199">
        <v>1</v>
      </c>
      <c r="I90" s="298">
        <v>5</v>
      </c>
      <c r="J90" s="10">
        <v>5</v>
      </c>
      <c r="K90" s="10">
        <v>6</v>
      </c>
      <c r="L90" s="10">
        <v>7</v>
      </c>
      <c r="M90" s="10">
        <v>1</v>
      </c>
      <c r="N90" s="10">
        <v>4</v>
      </c>
      <c r="O90" s="300">
        <v>8</v>
      </c>
      <c r="P90" s="197">
        <f>COUNTIF(I90,4)</f>
        <v>0</v>
      </c>
      <c r="Q90" s="198">
        <f>COUNTIF(J90,9)</f>
        <v>0</v>
      </c>
      <c r="R90" s="198">
        <f>COUNTIF(K90,0)</f>
        <v>0</v>
      </c>
      <c r="S90" s="198">
        <f>COUNTIF(L90,0)</f>
        <v>0</v>
      </c>
      <c r="T90" s="198">
        <f>COUNTIF(M90,5)</f>
        <v>0</v>
      </c>
      <c r="U90" s="198">
        <f>COUNTIF(N90,7)</f>
        <v>0</v>
      </c>
      <c r="V90" s="200">
        <f>COUNTIF(O90,1)</f>
        <v>0</v>
      </c>
      <c r="W90" s="201">
        <f>SUMIF(P90:V90,1)</f>
        <v>0</v>
      </c>
      <c r="X90" s="202" t="str">
        <f>IF(ISBLANK(U91),"",IF(U91=1,"Gewinn",IF(U91=0,"Kein Gewinn","")))</f>
        <v>Kein Gewinn</v>
      </c>
      <c r="Y90" s="214" t="str">
        <f>IF(ISBLANK(V90),"",IF(V90=1,"Gewinn",IF(V90=0,"Kein Gewinn","")))</f>
        <v>Kein Gewinn</v>
      </c>
      <c r="Z90" s="433"/>
      <c r="AA90" s="402">
        <v>100000</v>
      </c>
      <c r="AB90" s="402">
        <v>100000</v>
      </c>
      <c r="AC90" s="409">
        <f>IF(V90=1,5,0*(IF(U90=2,77,0)*IF(T90=3,17,0)*IF(S90=4,77,0)*IF(R90=5,777,0)*IF(Q90=6,77777,0*(IF(P90=7,0,0)))))</f>
        <v>0</v>
      </c>
      <c r="AD90" s="411">
        <f>IF(W90=1,5,0*(IF(V90=2,77,0)*IF(U90=3,17,0)*IF(T90=4,77,0)*IF(S90=5,777,0)*IF(R90=6,77777,0*(IF(Q90=7,0,0)))))</f>
        <v>0</v>
      </c>
      <c r="AE90" s="411">
        <f>IF(X90=1,5,0*(IF(W90=2,77,0)*IF(V90=3,17,0)*IF(U90=4,77,0)*IF(T90=5,777,0)*IF(S90=6,77777,0*(IF(R90=7,0,0)))))</f>
        <v>0</v>
      </c>
      <c r="AF90" s="411">
        <f>IF(Y90=1,5,0*(IF(X90=2,77,0)*IF(W90=3,17,0)*IF(V90=4,77,0)*IF(U90=5,777,0)*IF(T90=6,77777,0*(IF(S90=7,0,0)))))</f>
        <v>0</v>
      </c>
      <c r="AG90" s="411">
        <f>IF(Z90=1,5,0*(IF(Y90=2,77,0)*IF(X90=3,17,0)*IF(W90=4,77,0)*IF(V90=5,777,0)*IF(U90=6,77777,0*(IF(T90=7,0,0)))))</f>
        <v>0</v>
      </c>
      <c r="AH90" s="411">
        <f>IF(AB90=1,5,0*(IF(Z90=2,77,0)*IF(Y90=3,17,0)*IF(X90=4,77,0)*IF(W90=5,777,0)*IF(V90=6,77777,0*(IF(U90=7,0,0)))))</f>
        <v>0</v>
      </c>
      <c r="AI90" s="413">
        <f>IF(AC90=1,5,0*(IF(AB90=2,77,0)*IF(Z90=3,17,0)*IF(Y90=4,77,0)*IF(X90=5,777,0)*IF(W90=6,77777,0*(IF(V90=7,0,0)))))</f>
        <v>0</v>
      </c>
      <c r="AJ90" s="192"/>
      <c r="AM90" s="415">
        <f>IF(U91=1,2.5,0*(IF(T91=2,6,0)*IF(S91=3,66,0)*IF(R91=4,666,0)*IF(Q91=5,6666,0)*IF(P91=6,100000,0)))</f>
        <v>0</v>
      </c>
      <c r="AN90" s="405">
        <f>IF(T91=1,6,0*(IF(U91=2,2.5,0)*IF(S91=3,66,0)*IF(R91=4,666,0)*IF(Q91=6666,777,0)*IF(P91=100000,0)))</f>
        <v>0</v>
      </c>
      <c r="AO90" s="405">
        <f>IF(S91=1,66,0*(IF(U91=2,2.5,0)*IF(T91=3,6,0)*IF(R91=4,666,0)*IF(Q91=5,6666,0)*IF(P91=6,100000,0)))</f>
        <v>0</v>
      </c>
      <c r="AP90" s="405">
        <f>IF(R91=1,666,0*(IF(U91=2,2.5,0)*IF(T91=3,66,0)*IF(S91=4,666,0)*IF(Q91=5,6666,0)*IF(P91=6,100000,0)))</f>
        <v>0</v>
      </c>
      <c r="AQ90" s="405">
        <f>IF(Q91=1,6666,0*(IF(U91=2,2.5,0)*IF(T91=3,6,0)*IF(S91=4,66,0)*IF(R91=5,666,0)*IF(P91=6,100000,0)))</f>
        <v>0</v>
      </c>
      <c r="AR90" s="407">
        <f>IF(P91=1,100000,0*(IF(U91=2,2.5,0)*IF(T91=3,6,0)*IF(S91=4,66,0)*IF(R91=5,666,0)*IF(Q91=6,6666,0)))</f>
        <v>0</v>
      </c>
    </row>
    <row r="91" spans="1:44" ht="15.75" thickBot="1" x14ac:dyDescent="0.3">
      <c r="A91" s="206" t="s">
        <v>21</v>
      </c>
      <c r="B91" s="207">
        <v>4</v>
      </c>
      <c r="C91" s="208">
        <v>9</v>
      </c>
      <c r="D91" s="208">
        <v>0</v>
      </c>
      <c r="E91" s="208">
        <v>0</v>
      </c>
      <c r="F91" s="208">
        <v>5</v>
      </c>
      <c r="G91" s="208">
        <v>7</v>
      </c>
      <c r="H91" s="209">
        <v>1</v>
      </c>
      <c r="I91" s="207">
        <v>5</v>
      </c>
      <c r="J91" s="208">
        <v>2</v>
      </c>
      <c r="K91" s="208">
        <v>7</v>
      </c>
      <c r="L91" s="208">
        <v>9</v>
      </c>
      <c r="M91" s="208">
        <v>7</v>
      </c>
      <c r="N91" s="208">
        <v>8</v>
      </c>
      <c r="O91" s="209"/>
      <c r="P91" s="210">
        <f>COUNTIF(I91,4)</f>
        <v>0</v>
      </c>
      <c r="Q91" s="211">
        <f>COUNTIF(J91,9)</f>
        <v>0</v>
      </c>
      <c r="R91" s="211">
        <f>COUNTIF(K91,0)</f>
        <v>0</v>
      </c>
      <c r="S91" s="211">
        <f>COUNTIF(L91,0)</f>
        <v>0</v>
      </c>
      <c r="T91" s="211">
        <f>COUNTIF(M91,5)</f>
        <v>0</v>
      </c>
      <c r="U91" s="211">
        <f>COUNTIF(N91,7)</f>
        <v>0</v>
      </c>
      <c r="V91" s="213"/>
      <c r="W91" s="214" t="str">
        <f>IF(ISBLANK($V$2),"",IF($V$2=1,"Gewinn",IF($V$2=0,"Kein Gewinn","")))</f>
        <v>Kein Gewinn</v>
      </c>
      <c r="X91" s="215">
        <f>SUMIF(P91:U91,1)</f>
        <v>0</v>
      </c>
      <c r="Y91" s="203" t="str">
        <f>IF(ISBLANK(U91),"",IF(U91=1,"Gewinn",IF(U91=0,"Kein Gewinn","")))</f>
        <v>Kein Gewinn</v>
      </c>
      <c r="Z91" s="434"/>
      <c r="AA91" s="403"/>
      <c r="AB91" s="403"/>
      <c r="AC91" s="409"/>
      <c r="AD91" s="411"/>
      <c r="AE91" s="411"/>
      <c r="AF91" s="411"/>
      <c r="AG91" s="411"/>
      <c r="AH91" s="411"/>
      <c r="AI91" s="413"/>
      <c r="AJ91" s="192"/>
      <c r="AM91" s="416"/>
      <c r="AN91" s="405"/>
      <c r="AO91" s="405"/>
      <c r="AP91" s="405"/>
      <c r="AQ91" s="405"/>
      <c r="AR91" s="407"/>
    </row>
    <row r="92" spans="1:44" ht="15.75" thickBot="1" x14ac:dyDescent="0.3">
      <c r="A92" s="179"/>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281">
        <v>44351</v>
      </c>
      <c r="AD92" s="282">
        <v>44351</v>
      </c>
      <c r="AE92" s="282">
        <v>44351</v>
      </c>
      <c r="AF92" s="282">
        <v>44351</v>
      </c>
      <c r="AG92" s="282">
        <v>44351</v>
      </c>
      <c r="AH92" s="282">
        <v>44351</v>
      </c>
      <c r="AI92" s="282">
        <v>44351</v>
      </c>
      <c r="AJ92" s="322"/>
      <c r="AK92" s="183"/>
      <c r="AL92" s="183"/>
      <c r="AM92" s="281">
        <v>44351</v>
      </c>
      <c r="AN92" s="281">
        <v>44351</v>
      </c>
      <c r="AO92" s="281">
        <v>44351</v>
      </c>
      <c r="AP92" s="281">
        <v>44351</v>
      </c>
      <c r="AQ92" s="281">
        <v>44351</v>
      </c>
      <c r="AR92" s="284">
        <v>44351</v>
      </c>
    </row>
    <row r="93" spans="1:44" ht="15.75" thickBot="1" x14ac:dyDescent="0.3">
      <c r="A93" s="17">
        <v>44351</v>
      </c>
      <c r="B93" s="361" t="s">
        <v>0</v>
      </c>
      <c r="C93" s="340"/>
      <c r="D93" s="340"/>
      <c r="E93" s="340"/>
      <c r="F93" s="340"/>
      <c r="G93" s="340"/>
      <c r="H93" s="346"/>
      <c r="I93" s="363" t="s">
        <v>1</v>
      </c>
      <c r="J93" s="364"/>
      <c r="K93" s="364"/>
      <c r="L93" s="364"/>
      <c r="M93" s="364"/>
      <c r="N93" s="364"/>
      <c r="O93" s="365"/>
      <c r="P93" s="361" t="s">
        <v>146</v>
      </c>
      <c r="Q93" s="340"/>
      <c r="R93" s="340"/>
      <c r="S93" s="340"/>
      <c r="T93" s="340"/>
      <c r="U93" s="340"/>
      <c r="V93" s="340"/>
      <c r="W93" s="184" t="s">
        <v>20</v>
      </c>
      <c r="X93" s="185" t="s">
        <v>21</v>
      </c>
      <c r="Y93" s="186" t="s">
        <v>4</v>
      </c>
      <c r="Z93" s="204" t="s">
        <v>5</v>
      </c>
      <c r="AA93" s="188" t="s">
        <v>147</v>
      </c>
      <c r="AB93" s="188" t="s">
        <v>148</v>
      </c>
      <c r="AC93" s="262" t="s">
        <v>149</v>
      </c>
      <c r="AD93" s="263" t="s">
        <v>150</v>
      </c>
      <c r="AE93" s="263" t="s">
        <v>151</v>
      </c>
      <c r="AF93" s="263" t="s">
        <v>152</v>
      </c>
      <c r="AG93" s="263" t="s">
        <v>153</v>
      </c>
      <c r="AH93" s="263" t="s">
        <v>154</v>
      </c>
      <c r="AI93" s="263" t="s">
        <v>155</v>
      </c>
      <c r="AJ93" s="192"/>
      <c r="AM93" s="271" t="s">
        <v>156</v>
      </c>
      <c r="AN93" s="272" t="s">
        <v>157</v>
      </c>
      <c r="AO93" s="271" t="s">
        <v>158</v>
      </c>
      <c r="AP93" s="272" t="s">
        <v>159</v>
      </c>
      <c r="AQ93" s="271" t="s">
        <v>160</v>
      </c>
      <c r="AR93" s="272" t="s">
        <v>161</v>
      </c>
    </row>
    <row r="94" spans="1:44" x14ac:dyDescent="0.25">
      <c r="A94" s="196" t="s">
        <v>20</v>
      </c>
      <c r="B94" s="197">
        <v>4</v>
      </c>
      <c r="C94" s="198">
        <v>9</v>
      </c>
      <c r="D94" s="198">
        <v>0</v>
      </c>
      <c r="E94" s="198">
        <v>0</v>
      </c>
      <c r="F94" s="198">
        <v>5</v>
      </c>
      <c r="G94" s="198">
        <v>7</v>
      </c>
      <c r="H94" s="199">
        <v>1</v>
      </c>
      <c r="I94" s="298">
        <v>0</v>
      </c>
      <c r="J94" s="10">
        <v>9</v>
      </c>
      <c r="K94" s="10">
        <v>0</v>
      </c>
      <c r="L94" s="10">
        <v>6</v>
      </c>
      <c r="M94" s="10">
        <v>7</v>
      </c>
      <c r="N94" s="10">
        <v>9</v>
      </c>
      <c r="O94" s="300">
        <v>7</v>
      </c>
      <c r="P94" s="197">
        <f>COUNTIF(I94,4)</f>
        <v>0</v>
      </c>
      <c r="Q94" s="198">
        <f>COUNTIF(J94,9)</f>
        <v>1</v>
      </c>
      <c r="R94" s="198">
        <f>COUNTIF(K94,0)</f>
        <v>1</v>
      </c>
      <c r="S94" s="198">
        <f>COUNTIF(L94,0)</f>
        <v>0</v>
      </c>
      <c r="T94" s="198">
        <f>COUNTIF(M94,5)</f>
        <v>0</v>
      </c>
      <c r="U94" s="198">
        <f>COUNTIF(N94,7)</f>
        <v>0</v>
      </c>
      <c r="V94" s="200">
        <f>COUNTIF(O94,1)</f>
        <v>0</v>
      </c>
      <c r="W94" s="201">
        <f>SUMIF(P94:V94,1)</f>
        <v>2</v>
      </c>
      <c r="X94" s="202" t="str">
        <f>IF(ISBLANK(U95),"",IF(U95=1,"Gewinn",IF(U95=0,"Kein Gewinn","")))</f>
        <v>Gewinn</v>
      </c>
      <c r="Y94" s="214" t="str">
        <f>IF(ISBLANK(V94),"",IF(V94=1,"Gewinn",IF(V94=0,"Kein Gewinn","")))</f>
        <v>Kein Gewinn</v>
      </c>
      <c r="Z94" s="433"/>
      <c r="AA94" s="402">
        <v>100000</v>
      </c>
      <c r="AB94" s="402">
        <v>100000</v>
      </c>
      <c r="AC94" s="409">
        <f>IF(V94=1,5,0*(IF(U94=2,77,0)*IF(T94=3,17,0)*IF(S94=4,77,0)*IF(R94=5,777,0)*IF(Q94=6,77777,0*(IF(P94=7,0,0)))))</f>
        <v>0</v>
      </c>
      <c r="AD94" s="411">
        <f>IF(W94=1,5,0*(IF(V94=2,77,0)*IF(U94=3,17,0)*IF(T94=4,77,0)*IF(S94=5,777,0)*IF(R94=6,77777,0*(IF(Q94=7,0,0)))))</f>
        <v>0</v>
      </c>
      <c r="AE94" s="411">
        <f>IF(X94=1,5,0*(IF(W94=2,77,0)*IF(V94=3,17,0)*IF(U94=4,77,0)*IF(T94=5,777,0)*IF(S94=6,77777,0*(IF(R94=7,0,0)))))</f>
        <v>0</v>
      </c>
      <c r="AF94" s="411">
        <f>IF(Y94=1,5,0*(IF(X94=2,77,0)*IF(W94=3,17,0)*IF(V94=4,77,0)*IF(U94=5,777,0)*IF(T94=6,77777,0*(IF(S94=7,0,0)))))</f>
        <v>0</v>
      </c>
      <c r="AG94" s="411">
        <f>IF(Z94=1,5,0*(IF(Y94=2,77,0)*IF(X94=3,17,0)*IF(W94=4,77,0)*IF(V94=5,777,0)*IF(U94=6,77777,0*(IF(T94=7,0,0)))))</f>
        <v>0</v>
      </c>
      <c r="AH94" s="411">
        <f>IF(AB94=1,5,0*(IF(Z94=2,77,0)*IF(Y94=3,17,0)*IF(X94=4,77,0)*IF(W94=5,777,0)*IF(V94=6,77777,0*(IF(U94=7,0,0)))))</f>
        <v>0</v>
      </c>
      <c r="AI94" s="413">
        <f>IF(AC94=1,5,0*(IF(AB94=2,77,0)*IF(Z94=3,17,0)*IF(Y94=4,77,0)*IF(X94=5,777,0)*IF(W94=6,77777,0*(IF(V94=7,0,0)))))</f>
        <v>0</v>
      </c>
      <c r="AJ94" s="192"/>
      <c r="AM94" s="415">
        <f>IF(U95=1,2.5,0*(IF(T95=2,6,0)*IF(S95=3,66,0)*IF(R95=4,666,0)*IF(Q95=5,6666,0)*IF(P95=6,100000,0)))</f>
        <v>2.5</v>
      </c>
      <c r="AN94" s="405">
        <f>IF(T95=1,6,0*(IF(U95=2,2.5,0)*IF(S95=3,66,0)*IF(R95=4,666,0)*IF(Q95=6666,777,0)*IF(P95=100000,0)))</f>
        <v>0</v>
      </c>
      <c r="AO94" s="405">
        <f>IF(S95=1,66,0*(IF(U95=2,2.5,0)*IF(T95=3,6,0)*IF(R95=4,666,0)*IF(Q95=5,6666,0)*IF(P95=6,100000,0)))</f>
        <v>0</v>
      </c>
      <c r="AP94" s="405">
        <f>IF(R95=1,666,0*(IF(U95=2,2.5,0)*IF(T95=3,66,0)*IF(S95=4,666,0)*IF(Q95=5,6666,0)*IF(P95=6,100000,0)))</f>
        <v>0</v>
      </c>
      <c r="AQ94" s="405">
        <f>IF(Q95=1,6666,0*(IF(U95=2,2.5,0)*IF(T95=3,6,0)*IF(S95=4,66,0)*IF(R95=5,666,0)*IF(P95=6,100000,0)))</f>
        <v>0</v>
      </c>
      <c r="AR94" s="407">
        <f>IF(P95=1,100000,0*(IF(U95=2,2.5,0)*IF(T95=3,6,0)*IF(S95=4,66,0)*IF(R95=5,666,0)*IF(Q95=6,6666,0)))</f>
        <v>100000</v>
      </c>
    </row>
    <row r="95" spans="1:44" ht="15.75" thickBot="1" x14ac:dyDescent="0.3">
      <c r="A95" s="206" t="s">
        <v>21</v>
      </c>
      <c r="B95" s="207">
        <v>4</v>
      </c>
      <c r="C95" s="208">
        <v>9</v>
      </c>
      <c r="D95" s="208">
        <v>0</v>
      </c>
      <c r="E95" s="208">
        <v>0</v>
      </c>
      <c r="F95" s="208">
        <v>5</v>
      </c>
      <c r="G95" s="208">
        <v>7</v>
      </c>
      <c r="H95" s="209">
        <v>1</v>
      </c>
      <c r="I95" s="207">
        <v>4</v>
      </c>
      <c r="J95" s="208">
        <v>5</v>
      </c>
      <c r="K95" s="208">
        <v>1</v>
      </c>
      <c r="L95" s="208">
        <v>9</v>
      </c>
      <c r="M95" s="208">
        <v>6</v>
      </c>
      <c r="N95" s="208">
        <v>7</v>
      </c>
      <c r="O95" s="209"/>
      <c r="P95" s="210">
        <f>COUNTIF(I95,4)</f>
        <v>1</v>
      </c>
      <c r="Q95" s="211">
        <f>COUNTIF(J95,9)</f>
        <v>0</v>
      </c>
      <c r="R95" s="211">
        <f>COUNTIF(K95,0)</f>
        <v>0</v>
      </c>
      <c r="S95" s="211">
        <f>COUNTIF(L95,0)</f>
        <v>0</v>
      </c>
      <c r="T95" s="211">
        <f>COUNTIF(M95,5)</f>
        <v>0</v>
      </c>
      <c r="U95" s="211">
        <f>COUNTIF(N95,7)</f>
        <v>1</v>
      </c>
      <c r="V95" s="213"/>
      <c r="W95" s="214" t="str">
        <f>IF(ISBLANK($V$2),"",IF($V$2=1,"Gewinn",IF($V$2=0,"Kein Gewinn","")))</f>
        <v>Kein Gewinn</v>
      </c>
      <c r="X95" s="215">
        <f>SUMIF(P95:U95,1)</f>
        <v>2</v>
      </c>
      <c r="Y95" s="203" t="str">
        <f>IF(ISBLANK(U95),"",IF(U95=1,"Gewinn",IF(U95=0,"Kein Gewinn","")))</f>
        <v>Gewinn</v>
      </c>
      <c r="Z95" s="434"/>
      <c r="AA95" s="403"/>
      <c r="AB95" s="403"/>
      <c r="AC95" s="417"/>
      <c r="AD95" s="418"/>
      <c r="AE95" s="418"/>
      <c r="AF95" s="418"/>
      <c r="AG95" s="418"/>
      <c r="AH95" s="418"/>
      <c r="AI95" s="419"/>
      <c r="AJ95" s="192"/>
      <c r="AM95" s="420"/>
      <c r="AN95" s="406"/>
      <c r="AO95" s="406"/>
      <c r="AP95" s="406"/>
      <c r="AQ95" s="406"/>
      <c r="AR95" s="408"/>
    </row>
    <row r="96" spans="1:44" ht="15.75" thickBot="1" x14ac:dyDescent="0.3">
      <c r="A96" s="179"/>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281">
        <v>44358</v>
      </c>
      <c r="AD96" s="282">
        <v>44358</v>
      </c>
      <c r="AE96" s="282">
        <v>44358</v>
      </c>
      <c r="AF96" s="282">
        <v>44358</v>
      </c>
      <c r="AG96" s="282">
        <v>44358</v>
      </c>
      <c r="AH96" s="282">
        <v>44358</v>
      </c>
      <c r="AI96" s="282">
        <v>44358</v>
      </c>
      <c r="AJ96" s="322"/>
      <c r="AK96" s="183"/>
      <c r="AL96" s="183"/>
      <c r="AM96" s="281">
        <v>44358</v>
      </c>
      <c r="AN96" s="281">
        <v>44358</v>
      </c>
      <c r="AO96" s="281">
        <v>44358</v>
      </c>
      <c r="AP96" s="281">
        <v>44358</v>
      </c>
      <c r="AQ96" s="281">
        <v>44358</v>
      </c>
      <c r="AR96" s="284">
        <v>44358</v>
      </c>
    </row>
    <row r="97" spans="1:44" ht="15.75" thickBot="1" x14ac:dyDescent="0.3">
      <c r="A97" s="17">
        <v>44358</v>
      </c>
      <c r="B97" s="361" t="s">
        <v>0</v>
      </c>
      <c r="C97" s="340"/>
      <c r="D97" s="340"/>
      <c r="E97" s="340"/>
      <c r="F97" s="340"/>
      <c r="G97" s="340"/>
      <c r="H97" s="346"/>
      <c r="I97" s="363" t="s">
        <v>1</v>
      </c>
      <c r="J97" s="364"/>
      <c r="K97" s="364"/>
      <c r="L97" s="364"/>
      <c r="M97" s="364"/>
      <c r="N97" s="364"/>
      <c r="O97" s="365"/>
      <c r="P97" s="361" t="s">
        <v>146</v>
      </c>
      <c r="Q97" s="340"/>
      <c r="R97" s="340"/>
      <c r="S97" s="340"/>
      <c r="T97" s="340"/>
      <c r="U97" s="340"/>
      <c r="V97" s="340"/>
      <c r="W97" s="184" t="s">
        <v>20</v>
      </c>
      <c r="X97" s="185" t="s">
        <v>21</v>
      </c>
      <c r="Y97" s="186" t="s">
        <v>4</v>
      </c>
      <c r="Z97" s="204" t="s">
        <v>5</v>
      </c>
      <c r="AA97" s="188" t="s">
        <v>147</v>
      </c>
      <c r="AB97" s="188" t="s">
        <v>148</v>
      </c>
      <c r="AC97" s="262" t="s">
        <v>149</v>
      </c>
      <c r="AD97" s="263" t="s">
        <v>150</v>
      </c>
      <c r="AE97" s="263" t="s">
        <v>151</v>
      </c>
      <c r="AF97" s="263" t="s">
        <v>152</v>
      </c>
      <c r="AG97" s="263" t="s">
        <v>153</v>
      </c>
      <c r="AH97" s="263" t="s">
        <v>154</v>
      </c>
      <c r="AI97" s="263" t="s">
        <v>155</v>
      </c>
      <c r="AJ97" s="192"/>
      <c r="AM97" s="269" t="s">
        <v>156</v>
      </c>
      <c r="AN97" s="270" t="s">
        <v>157</v>
      </c>
      <c r="AO97" s="269" t="s">
        <v>158</v>
      </c>
      <c r="AP97" s="270" t="s">
        <v>159</v>
      </c>
      <c r="AQ97" s="269" t="s">
        <v>160</v>
      </c>
      <c r="AR97" s="270" t="s">
        <v>161</v>
      </c>
    </row>
    <row r="98" spans="1:44" x14ac:dyDescent="0.25">
      <c r="A98" s="196" t="s">
        <v>20</v>
      </c>
      <c r="B98" s="197">
        <v>4</v>
      </c>
      <c r="C98" s="198">
        <v>9</v>
      </c>
      <c r="D98" s="198">
        <v>0</v>
      </c>
      <c r="E98" s="198">
        <v>0</v>
      </c>
      <c r="F98" s="198">
        <v>5</v>
      </c>
      <c r="G98" s="198">
        <v>7</v>
      </c>
      <c r="H98" s="199">
        <v>1</v>
      </c>
      <c r="I98" s="298">
        <v>6</v>
      </c>
      <c r="J98" s="10">
        <v>7</v>
      </c>
      <c r="K98" s="10">
        <v>4</v>
      </c>
      <c r="L98" s="10">
        <v>6</v>
      </c>
      <c r="M98" s="10">
        <v>1</v>
      </c>
      <c r="N98" s="10">
        <v>7</v>
      </c>
      <c r="O98" s="300">
        <v>9</v>
      </c>
      <c r="P98" s="197">
        <f>COUNTIF(I98,4)</f>
        <v>0</v>
      </c>
      <c r="Q98" s="198">
        <f>COUNTIF(J98,9)</f>
        <v>0</v>
      </c>
      <c r="R98" s="198">
        <f>COUNTIF(K98,0)</f>
        <v>0</v>
      </c>
      <c r="S98" s="198">
        <f>COUNTIF(L98,0)</f>
        <v>0</v>
      </c>
      <c r="T98" s="198">
        <f>COUNTIF(M98,5)</f>
        <v>0</v>
      </c>
      <c r="U98" s="198">
        <f>COUNTIF(N98,7)</f>
        <v>1</v>
      </c>
      <c r="V98" s="200">
        <f>COUNTIF(O98,1)</f>
        <v>0</v>
      </c>
      <c r="W98" s="201">
        <f>SUMIF(P98:V98,1)</f>
        <v>1</v>
      </c>
      <c r="X98" s="202" t="str">
        <f>IF(ISBLANK(U99),"",IF(U99=1,"Gewinn",IF(U99=0,"Kein Gewinn","")))</f>
        <v>Gewinn</v>
      </c>
      <c r="Y98" s="214" t="str">
        <f>IF(ISBLANK(V98),"",IF(V98=1,"Gewinn",IF(V98=0,"Kein Gewinn","")))</f>
        <v>Kein Gewinn</v>
      </c>
      <c r="Z98" s="433"/>
      <c r="AA98" s="402">
        <v>100000</v>
      </c>
      <c r="AB98" s="402">
        <v>100000</v>
      </c>
      <c r="AC98" s="409">
        <f>IF(V98=1,5,0*(IF(U98=2,77,0)*IF(T98=3,17,0)*IF(S98=4,77,0)*IF(R98=5,777,0)*IF(Q98=6,77777,0*(IF(P98=7,0,0)))))</f>
        <v>0</v>
      </c>
      <c r="AD98" s="411">
        <f>IF(U98=1,17,0*(IF(V98=2,77,0)*IF(U98=3,17,0)*IF(T98=4,77,0)*IF(S98=5,777,0)*IF(R98=6,77777,0*(IF(Q98=7,0,0)))))</f>
        <v>17</v>
      </c>
      <c r="AE98" s="411">
        <f>IF(X98=1,5,0*(IF(W98=2,77,0)*IF(V98=3,17,0)*IF(U98=4,77,0)*IF(T98=5,777,0)*IF(S98=6,77777,0*(IF(R98=7,0,0)))))</f>
        <v>0</v>
      </c>
      <c r="AF98" s="411">
        <f>IF(Y98=1,5,0*(IF(X98=2,77,0)*IF(W98=3,17,0)*IF(V98=4,77,0)*IF(U98=5,777,0)*IF(T98=6,77777,0*(IF(S98=7,0,0)))))</f>
        <v>0</v>
      </c>
      <c r="AG98" s="411">
        <f>IF(Z98=1,5,0*(IF(Y98=2,77,0)*IF(X98=3,17,0)*IF(W98=4,77,0)*IF(V98=5,777,0)*IF(U98=6,77777,0*(IF(T98=7,0,0)))))</f>
        <v>0</v>
      </c>
      <c r="AH98" s="411">
        <f>IF(AB98=1,5,0*(IF(Z98=2,77,0)*IF(Y98=3,17,0)*IF(X98=4,77,0)*IF(W98=5,777,0)*IF(V98=6,77777,0*(IF(U98=7,0,0)))))</f>
        <v>0</v>
      </c>
      <c r="AI98" s="413">
        <f>IF(AC98=1,5,0*(IF(AB98=2,77,0)*IF(Z98=3,17,0)*IF(Y98=4,77,0)*IF(X98=5,777,0)*IF(W98=6,77777,0*(IF(V98=7,0,0)))))</f>
        <v>0</v>
      </c>
      <c r="AJ98" s="192"/>
      <c r="AM98" s="415">
        <f>IF(U99=1,2.5,0*(IF(T99=2,6,0)*IF(S99=3,66,0)*IF(R99=4,666,0)*IF(Q99=5,6666,0)*IF(P99=6,100000,0)))</f>
        <v>2.5</v>
      </c>
      <c r="AN98" s="405">
        <f>IF(T99=1,6,0*(IF(U99=2,2.5,0)*IF(S99=3,66,0)*IF(R99=4,666,0)*IF(Q99=6666,777,0)*IF(P99=100000,0)))</f>
        <v>0</v>
      </c>
      <c r="AO98" s="405">
        <f>IF(S99=1,66,0*(IF(U99=2,2.5,0)*IF(T99=3,6,0)*IF(R99=4,666,0)*IF(Q99=5,6666,0)*IF(P99=6,100000,0)))</f>
        <v>66</v>
      </c>
      <c r="AP98" s="405">
        <f>IF(R99=1,666,0*(IF(U99=2,2.5,0)*IF(T99=3,66,0)*IF(S99=4,666,0)*IF(Q99=5,6666,0)*IF(P99=6,100000,0)))</f>
        <v>0</v>
      </c>
      <c r="AQ98" s="405">
        <f>IF(Q99=1,6666,0*(IF(U99=2,2.5,0)*IF(T99=3,6,0)*IF(S99=4,66,0)*IF(R99=5,666,0)*IF(P99=6,100000,0)))</f>
        <v>0</v>
      </c>
      <c r="AR98" s="407">
        <f>IF(P99=1,100000,0*(IF(U99=2,2.5,0)*IF(T99=3,6,0)*IF(S99=4,66,0)*IF(R99=5,666,0)*IF(Q99=6,6666,0)))</f>
        <v>0</v>
      </c>
    </row>
    <row r="99" spans="1:44" ht="15.75" thickBot="1" x14ac:dyDescent="0.3">
      <c r="A99" s="206" t="s">
        <v>21</v>
      </c>
      <c r="B99" s="207">
        <v>4</v>
      </c>
      <c r="C99" s="208">
        <v>9</v>
      </c>
      <c r="D99" s="208">
        <v>0</v>
      </c>
      <c r="E99" s="208">
        <v>0</v>
      </c>
      <c r="F99" s="208">
        <v>5</v>
      </c>
      <c r="G99" s="208">
        <v>7</v>
      </c>
      <c r="H99" s="209">
        <v>1</v>
      </c>
      <c r="I99" s="207">
        <v>6</v>
      </c>
      <c r="J99" s="208">
        <v>8</v>
      </c>
      <c r="K99" s="208">
        <v>6</v>
      </c>
      <c r="L99" s="208">
        <v>0</v>
      </c>
      <c r="M99" s="208">
        <v>7</v>
      </c>
      <c r="N99" s="208">
        <v>7</v>
      </c>
      <c r="O99" s="209"/>
      <c r="P99" s="210">
        <f>COUNTIF(I99,4)</f>
        <v>0</v>
      </c>
      <c r="Q99" s="211">
        <f>COUNTIF(J99,9)</f>
        <v>0</v>
      </c>
      <c r="R99" s="211">
        <f>COUNTIF(K99,0)</f>
        <v>0</v>
      </c>
      <c r="S99" s="211">
        <f>COUNTIF(L99,0)</f>
        <v>1</v>
      </c>
      <c r="T99" s="211">
        <f>COUNTIF(M99,5)</f>
        <v>0</v>
      </c>
      <c r="U99" s="211">
        <f>COUNTIF(N99,7)</f>
        <v>1</v>
      </c>
      <c r="V99" s="213"/>
      <c r="W99" s="214" t="str">
        <f>IF(ISBLANK($V$2),"",IF($V$2=1,"Gewinn",IF($V$2=0,"Kein Gewinn","")))</f>
        <v>Kein Gewinn</v>
      </c>
      <c r="X99" s="215">
        <f>SUMIF(P99:U99,1)</f>
        <v>2</v>
      </c>
      <c r="Y99" s="203" t="str">
        <f>IF(ISBLANK(U99),"",IF(U99=1,"Gewinn",IF(U99=0,"Kein Gewinn","")))</f>
        <v>Gewinn</v>
      </c>
      <c r="Z99" s="434"/>
      <c r="AA99" s="403"/>
      <c r="AB99" s="403"/>
      <c r="AC99" s="417"/>
      <c r="AD99" s="418"/>
      <c r="AE99" s="418"/>
      <c r="AF99" s="418"/>
      <c r="AG99" s="418"/>
      <c r="AH99" s="418"/>
      <c r="AI99" s="419"/>
      <c r="AJ99" s="192"/>
      <c r="AM99" s="420"/>
      <c r="AN99" s="406"/>
      <c r="AO99" s="406"/>
      <c r="AP99" s="406"/>
      <c r="AQ99" s="406"/>
      <c r="AR99" s="408"/>
    </row>
    <row r="100" spans="1:44" ht="15.75" thickBot="1" x14ac:dyDescent="0.3">
      <c r="A100" s="179"/>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281">
        <v>44365</v>
      </c>
      <c r="AD100" s="282">
        <v>44365</v>
      </c>
      <c r="AE100" s="282">
        <v>44365</v>
      </c>
      <c r="AF100" s="282">
        <v>44365</v>
      </c>
      <c r="AG100" s="282">
        <v>44365</v>
      </c>
      <c r="AH100" s="282">
        <v>44365</v>
      </c>
      <c r="AI100" s="282">
        <v>44365</v>
      </c>
      <c r="AJ100" s="322"/>
      <c r="AK100" s="183"/>
      <c r="AL100" s="183"/>
      <c r="AM100" s="281">
        <v>44365</v>
      </c>
      <c r="AN100" s="281">
        <v>44365</v>
      </c>
      <c r="AO100" s="281">
        <v>44365</v>
      </c>
      <c r="AP100" s="281">
        <v>44365</v>
      </c>
      <c r="AQ100" s="281">
        <v>44365</v>
      </c>
      <c r="AR100" s="284">
        <v>44365</v>
      </c>
    </row>
    <row r="101" spans="1:44" ht="15.75" thickBot="1" x14ac:dyDescent="0.3">
      <c r="A101" s="17">
        <v>44365</v>
      </c>
      <c r="B101" s="361" t="s">
        <v>0</v>
      </c>
      <c r="C101" s="340"/>
      <c r="D101" s="340"/>
      <c r="E101" s="340"/>
      <c r="F101" s="340"/>
      <c r="G101" s="340"/>
      <c r="H101" s="346"/>
      <c r="I101" s="363" t="s">
        <v>1</v>
      </c>
      <c r="J101" s="364"/>
      <c r="K101" s="364"/>
      <c r="L101" s="364"/>
      <c r="M101" s="364"/>
      <c r="N101" s="364"/>
      <c r="O101" s="365"/>
      <c r="P101" s="361" t="s">
        <v>146</v>
      </c>
      <c r="Q101" s="340"/>
      <c r="R101" s="340"/>
      <c r="S101" s="340"/>
      <c r="T101" s="340"/>
      <c r="U101" s="340"/>
      <c r="V101" s="340"/>
      <c r="W101" s="184" t="s">
        <v>20</v>
      </c>
      <c r="X101" s="185" t="s">
        <v>21</v>
      </c>
      <c r="Y101" s="186" t="s">
        <v>4</v>
      </c>
      <c r="Z101" s="204" t="s">
        <v>5</v>
      </c>
      <c r="AA101" s="188" t="s">
        <v>147</v>
      </c>
      <c r="AB101" s="188" t="s">
        <v>148</v>
      </c>
      <c r="AC101" s="262" t="s">
        <v>149</v>
      </c>
      <c r="AD101" s="263" t="s">
        <v>150</v>
      </c>
      <c r="AE101" s="263" t="s">
        <v>151</v>
      </c>
      <c r="AF101" s="263" t="s">
        <v>152</v>
      </c>
      <c r="AG101" s="263" t="s">
        <v>153</v>
      </c>
      <c r="AH101" s="263" t="s">
        <v>154</v>
      </c>
      <c r="AI101" s="263" t="s">
        <v>155</v>
      </c>
      <c r="AJ101" s="192"/>
      <c r="AM101" s="269" t="s">
        <v>156</v>
      </c>
      <c r="AN101" s="270" t="s">
        <v>157</v>
      </c>
      <c r="AO101" s="269" t="s">
        <v>158</v>
      </c>
      <c r="AP101" s="270" t="s">
        <v>159</v>
      </c>
      <c r="AQ101" s="269" t="s">
        <v>160</v>
      </c>
      <c r="AR101" s="270" t="s">
        <v>161</v>
      </c>
    </row>
    <row r="102" spans="1:44" x14ac:dyDescent="0.25">
      <c r="A102" s="196" t="s">
        <v>20</v>
      </c>
      <c r="B102" s="197">
        <v>4</v>
      </c>
      <c r="C102" s="198">
        <v>9</v>
      </c>
      <c r="D102" s="198">
        <v>0</v>
      </c>
      <c r="E102" s="198">
        <v>0</v>
      </c>
      <c r="F102" s="198">
        <v>5</v>
      </c>
      <c r="G102" s="198">
        <v>7</v>
      </c>
      <c r="H102" s="199">
        <v>1</v>
      </c>
      <c r="I102" s="298">
        <v>5</v>
      </c>
      <c r="J102" s="10">
        <v>3</v>
      </c>
      <c r="K102" s="10">
        <v>5</v>
      </c>
      <c r="L102" s="10">
        <v>2</v>
      </c>
      <c r="M102" s="10">
        <v>1</v>
      </c>
      <c r="N102" s="10">
        <v>6</v>
      </c>
      <c r="O102" s="300">
        <v>9</v>
      </c>
      <c r="P102" s="197">
        <f>COUNTIF(I102,4)</f>
        <v>0</v>
      </c>
      <c r="Q102" s="198">
        <f>COUNTIF(J102,9)</f>
        <v>0</v>
      </c>
      <c r="R102" s="198">
        <f>COUNTIF(K102,0)</f>
        <v>0</v>
      </c>
      <c r="S102" s="198">
        <f>COUNTIF(L102,0)</f>
        <v>0</v>
      </c>
      <c r="T102" s="198">
        <f>COUNTIF(M102,5)</f>
        <v>0</v>
      </c>
      <c r="U102" s="198">
        <f>COUNTIF(N102,7)</f>
        <v>0</v>
      </c>
      <c r="V102" s="200">
        <f>COUNTIF(O102,1)</f>
        <v>0</v>
      </c>
      <c r="W102" s="201">
        <f>SUMIF(P102:V102,1)</f>
        <v>0</v>
      </c>
      <c r="X102" s="202" t="str">
        <f>IF(ISBLANK(U103),"",IF(U103=1,"Gewinn",IF(U103=0,"Kein Gewinn","")))</f>
        <v>Kein Gewinn</v>
      </c>
      <c r="Y102" s="214" t="str">
        <f>IF(ISBLANK(V102),"",IF(V102=1,"Gewinn",IF(V102=0,"Kein Gewinn","")))</f>
        <v>Kein Gewinn</v>
      </c>
      <c r="Z102" s="433"/>
      <c r="AA102" s="402">
        <v>100000</v>
      </c>
      <c r="AB102" s="402">
        <v>100000</v>
      </c>
      <c r="AC102" s="409">
        <f>IF(V102=1,5,0*(IF(U102=2,77,0)*IF(T102=3,17,0)*IF(S102=4,77,0)*IF(R102=5,777,0)*IF(Q102=6,77777,0*(IF(P102=7,0,0)))))</f>
        <v>0</v>
      </c>
      <c r="AD102" s="411">
        <f>IF(W102=1,5,0*(IF(V102=2,77,0)*IF(U102=3,17,0)*IF(T102=4,77,0)*IF(S102=5,777,0)*IF(R102=6,77777,0*(IF(Q102=7,0,0)))))</f>
        <v>0</v>
      </c>
      <c r="AE102" s="411">
        <f>IF(X102=1,5,0*(IF(W102=2,77,0)*IF(V102=3,17,0)*IF(U102=4,77,0)*IF(T102=5,777,0)*IF(S102=6,77777,0*(IF(R102=7,0,0)))))</f>
        <v>0</v>
      </c>
      <c r="AF102" s="411">
        <f>IF(Y102=1,5,0*(IF(X102=2,77,0)*IF(W102=3,17,0)*IF(V102=4,77,0)*IF(U102=5,777,0)*IF(T102=6,77777,0*(IF(S102=7,0,0)))))</f>
        <v>0</v>
      </c>
      <c r="AG102" s="411">
        <f>IF(Z102=1,5,0*(IF(Y102=2,77,0)*IF(X102=3,17,0)*IF(W102=4,77,0)*IF(V102=5,777,0)*IF(U102=6,77777,0*(IF(T102=7,0,0)))))</f>
        <v>0</v>
      </c>
      <c r="AH102" s="411">
        <f>IF(AB102=1,5,0*(IF(Z102=2,77,0)*IF(Y102=3,17,0)*IF(X102=4,77,0)*IF(W102=5,777,0)*IF(V102=6,77777,0*(IF(U102=7,0,0)))))</f>
        <v>0</v>
      </c>
      <c r="AI102" s="413">
        <f>IF(AC102=1,5,0*(IF(AB102=2,77,0)*IF(Z102=3,17,0)*IF(Y102=4,77,0)*IF(X102=5,777,0)*IF(W102=6,77777,0*(IF(V102=7,0,0)))))</f>
        <v>0</v>
      </c>
      <c r="AJ102" s="192"/>
      <c r="AM102" s="415">
        <f>IF(U103=1,2.5,0*(IF(T103=2,6,0)*IF(S103=3,66,0)*IF(R103=4,666,0)*IF(Q103=5,6666,0)*IF(P103=6,100000,0)))</f>
        <v>0</v>
      </c>
      <c r="AN102" s="405">
        <f>IF(T103=1,6,0*(IF(U103=2,2.5,0)*IF(S103=3,66,0)*IF(R103=4,666,0)*IF(Q103=6666,777,0)*IF(P103=100000,0)))</f>
        <v>0</v>
      </c>
      <c r="AO102" s="405">
        <f>IF(S103=1,66,0*(IF(U103=2,2.5,0)*IF(T103=3,6,0)*IF(R103=4,666,0)*IF(Q103=5,6666,0)*IF(P103=6,100000,0)))</f>
        <v>0</v>
      </c>
      <c r="AP102" s="405">
        <f>IF(R103=1,666,0*(IF(U103=2,2.5,0)*IF(T103=3,66,0)*IF(S103=4,666,0)*IF(Q103=5,6666,0)*IF(P103=6,100000,0)))</f>
        <v>0</v>
      </c>
      <c r="AQ102" s="405">
        <f>IF(Q103=1,6666,0*(IF(U103=2,2.5,0)*IF(T103=3,6,0)*IF(S103=4,66,0)*IF(R103=5,666,0)*IF(P103=6,100000,0)))</f>
        <v>0</v>
      </c>
      <c r="AR102" s="407">
        <f>IF(P103=1,100000,0*(IF(U103=2,2.5,0)*IF(T103=3,6,0)*IF(S103=4,66,0)*IF(R103=5,666,0)*IF(Q103=6,6666,0)))</f>
        <v>0</v>
      </c>
    </row>
    <row r="103" spans="1:44" ht="15.75" thickBot="1" x14ac:dyDescent="0.3">
      <c r="A103" s="206" t="s">
        <v>21</v>
      </c>
      <c r="B103" s="207">
        <v>4</v>
      </c>
      <c r="C103" s="208">
        <v>9</v>
      </c>
      <c r="D103" s="208">
        <v>0</v>
      </c>
      <c r="E103" s="208">
        <v>0</v>
      </c>
      <c r="F103" s="208">
        <v>5</v>
      </c>
      <c r="G103" s="208">
        <v>7</v>
      </c>
      <c r="H103" s="209">
        <v>1</v>
      </c>
      <c r="I103" s="207">
        <v>0</v>
      </c>
      <c r="J103" s="208">
        <v>0</v>
      </c>
      <c r="K103" s="208">
        <v>4</v>
      </c>
      <c r="L103" s="208">
        <v>1</v>
      </c>
      <c r="M103" s="208">
        <v>1</v>
      </c>
      <c r="N103" s="208">
        <v>2</v>
      </c>
      <c r="O103" s="209"/>
      <c r="P103" s="210">
        <f>COUNTIF(I103,4)</f>
        <v>0</v>
      </c>
      <c r="Q103" s="211">
        <f>COUNTIF(J103,9)</f>
        <v>0</v>
      </c>
      <c r="R103" s="211">
        <f>COUNTIF(K103,0)</f>
        <v>0</v>
      </c>
      <c r="S103" s="211">
        <f>COUNTIF(L103,0)</f>
        <v>0</v>
      </c>
      <c r="T103" s="211">
        <f>COUNTIF(M103,5)</f>
        <v>0</v>
      </c>
      <c r="U103" s="211">
        <f>COUNTIF(N103,7)</f>
        <v>0</v>
      </c>
      <c r="V103" s="213"/>
      <c r="W103" s="214" t="str">
        <f>IF(ISBLANK($V$2),"",IF($V$2=1,"Gewinn",IF($V$2=0,"Kein Gewinn","")))</f>
        <v>Kein Gewinn</v>
      </c>
      <c r="X103" s="215">
        <f>SUMIF(P103:U103,1)</f>
        <v>0</v>
      </c>
      <c r="Y103" s="203" t="str">
        <f>IF(ISBLANK(U103),"",IF(U103=1,"Gewinn",IF(U103=0,"Kein Gewinn","")))</f>
        <v>Kein Gewinn</v>
      </c>
      <c r="Z103" s="434"/>
      <c r="AA103" s="403"/>
      <c r="AB103" s="403"/>
      <c r="AC103" s="417"/>
      <c r="AD103" s="418"/>
      <c r="AE103" s="418"/>
      <c r="AF103" s="418"/>
      <c r="AG103" s="418"/>
      <c r="AH103" s="418"/>
      <c r="AI103" s="419"/>
      <c r="AJ103" s="192"/>
      <c r="AM103" s="420"/>
      <c r="AN103" s="406"/>
      <c r="AO103" s="406"/>
      <c r="AP103" s="406"/>
      <c r="AQ103" s="406"/>
      <c r="AR103" s="408"/>
    </row>
    <row r="104" spans="1:44" ht="15.75" thickBot="1" x14ac:dyDescent="0.3">
      <c r="A104" s="179"/>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281">
        <v>44372</v>
      </c>
      <c r="AD104" s="282">
        <v>44372</v>
      </c>
      <c r="AE104" s="282">
        <v>44372</v>
      </c>
      <c r="AF104" s="282">
        <v>44372</v>
      </c>
      <c r="AG104" s="282">
        <v>44372</v>
      </c>
      <c r="AH104" s="282">
        <v>44372</v>
      </c>
      <c r="AI104" s="282">
        <v>44372</v>
      </c>
      <c r="AJ104" s="322"/>
      <c r="AK104" s="183"/>
      <c r="AL104" s="183"/>
      <c r="AM104" s="281">
        <v>44372</v>
      </c>
      <c r="AN104" s="281">
        <v>44372</v>
      </c>
      <c r="AO104" s="281">
        <v>44372</v>
      </c>
      <c r="AP104" s="281">
        <v>44372</v>
      </c>
      <c r="AQ104" s="281">
        <v>44372</v>
      </c>
      <c r="AR104" s="284">
        <v>44372</v>
      </c>
    </row>
    <row r="105" spans="1:44" ht="15.75" thickBot="1" x14ac:dyDescent="0.3">
      <c r="A105" s="17">
        <v>44372</v>
      </c>
      <c r="B105" s="361" t="s">
        <v>0</v>
      </c>
      <c r="C105" s="340"/>
      <c r="D105" s="340"/>
      <c r="E105" s="340"/>
      <c r="F105" s="340"/>
      <c r="G105" s="340"/>
      <c r="H105" s="346"/>
      <c r="I105" s="363" t="s">
        <v>1</v>
      </c>
      <c r="J105" s="364"/>
      <c r="K105" s="364"/>
      <c r="L105" s="364"/>
      <c r="M105" s="364"/>
      <c r="N105" s="364"/>
      <c r="O105" s="365"/>
      <c r="P105" s="361" t="s">
        <v>146</v>
      </c>
      <c r="Q105" s="340"/>
      <c r="R105" s="340"/>
      <c r="S105" s="340"/>
      <c r="T105" s="340"/>
      <c r="U105" s="340"/>
      <c r="V105" s="340"/>
      <c r="W105" s="184" t="s">
        <v>20</v>
      </c>
      <c r="X105" s="185" t="s">
        <v>21</v>
      </c>
      <c r="Y105" s="186" t="s">
        <v>4</v>
      </c>
      <c r="Z105" s="204" t="s">
        <v>5</v>
      </c>
      <c r="AA105" s="188" t="s">
        <v>147</v>
      </c>
      <c r="AB105" s="188" t="s">
        <v>148</v>
      </c>
      <c r="AC105" s="262" t="s">
        <v>149</v>
      </c>
      <c r="AD105" s="263" t="s">
        <v>150</v>
      </c>
      <c r="AE105" s="263" t="s">
        <v>151</v>
      </c>
      <c r="AF105" s="263" t="s">
        <v>152</v>
      </c>
      <c r="AG105" s="263" t="s">
        <v>153</v>
      </c>
      <c r="AH105" s="263" t="s">
        <v>154</v>
      </c>
      <c r="AI105" s="263" t="s">
        <v>155</v>
      </c>
      <c r="AJ105" s="192"/>
      <c r="AM105" s="269" t="s">
        <v>156</v>
      </c>
      <c r="AN105" s="270" t="s">
        <v>157</v>
      </c>
      <c r="AO105" s="269" t="s">
        <v>158</v>
      </c>
      <c r="AP105" s="270" t="s">
        <v>159</v>
      </c>
      <c r="AQ105" s="269" t="s">
        <v>160</v>
      </c>
      <c r="AR105" s="270" t="s">
        <v>161</v>
      </c>
    </row>
    <row r="106" spans="1:44" x14ac:dyDescent="0.25">
      <c r="A106" s="196" t="s">
        <v>20</v>
      </c>
      <c r="B106" s="197">
        <v>4</v>
      </c>
      <c r="C106" s="198">
        <v>9</v>
      </c>
      <c r="D106" s="198">
        <v>0</v>
      </c>
      <c r="E106" s="198">
        <v>0</v>
      </c>
      <c r="F106" s="198">
        <v>5</v>
      </c>
      <c r="G106" s="198">
        <v>7</v>
      </c>
      <c r="H106" s="199">
        <v>1</v>
      </c>
      <c r="I106" s="298">
        <v>6</v>
      </c>
      <c r="J106" s="10">
        <v>2</v>
      </c>
      <c r="K106" s="10">
        <v>8</v>
      </c>
      <c r="L106" s="10">
        <v>4</v>
      </c>
      <c r="M106" s="10">
        <v>4</v>
      </c>
      <c r="N106" s="10">
        <v>5</v>
      </c>
      <c r="O106" s="300">
        <v>3</v>
      </c>
      <c r="P106" s="197">
        <f>COUNTIF(I106,4)</f>
        <v>0</v>
      </c>
      <c r="Q106" s="198">
        <f>COUNTIF(J106,9)</f>
        <v>0</v>
      </c>
      <c r="R106" s="198">
        <f>COUNTIF(K106,0)</f>
        <v>0</v>
      </c>
      <c r="S106" s="198">
        <f>COUNTIF(L106,0)</f>
        <v>0</v>
      </c>
      <c r="T106" s="198">
        <f>COUNTIF(M106,5)</f>
        <v>0</v>
      </c>
      <c r="U106" s="198">
        <f>COUNTIF(N106,7)</f>
        <v>0</v>
      </c>
      <c r="V106" s="200">
        <f>COUNTIF(O106,1)</f>
        <v>0</v>
      </c>
      <c r="W106" s="201">
        <f>SUMIF(P106:V106,1)</f>
        <v>0</v>
      </c>
      <c r="X106" s="202" t="str">
        <f>IF(ISBLANK(U107),"",IF(U107=1,"Gewinn",IF(U107=0,"Kein Gewinn","")))</f>
        <v>Kein Gewinn</v>
      </c>
      <c r="Y106" s="214" t="str">
        <f>IF(ISBLANK(V106),"",IF(V106=1,"Gewinn",IF(V106=0,"Kein Gewinn","")))</f>
        <v>Kein Gewinn</v>
      </c>
      <c r="Z106" s="433"/>
      <c r="AA106" s="402">
        <v>100000</v>
      </c>
      <c r="AB106" s="402">
        <v>100000</v>
      </c>
      <c r="AC106" s="409">
        <f>IF(V106=1,5,0*(IF(U106=2,77,0)*IF(T106=3,17,0)*IF(S106=4,77,0)*IF(R106=5,777,0)*IF(Q106=6,77777,0*(IF(P106=7,0,0)))))</f>
        <v>0</v>
      </c>
      <c r="AD106" s="411">
        <f>IF(W106=1,5,0*(IF(V106=2,77,0)*IF(U106=3,17,0)*IF(T106=4,77,0)*IF(S106=5,777,0)*IF(R106=6,77777,0*(IF(Q106=7,0,0)))))</f>
        <v>0</v>
      </c>
      <c r="AE106" s="411">
        <f>IF(X106=1,5,0*(IF(W106=2,77,0)*IF(V106=3,17,0)*IF(U106=4,77,0)*IF(T106=5,777,0)*IF(S106=6,77777,0*(IF(R106=7,0,0)))))</f>
        <v>0</v>
      </c>
      <c r="AF106" s="411">
        <f>IF(Y106=1,5,0*(IF(X106=2,77,0)*IF(W106=3,17,0)*IF(V106=4,77,0)*IF(U106=5,777,0)*IF(T106=6,77777,0*(IF(S106=7,0,0)))))</f>
        <v>0</v>
      </c>
      <c r="AG106" s="411">
        <f>IF(Z106=1,5,0*(IF(Y106=2,77,0)*IF(X106=3,17,0)*IF(W106=4,77,0)*IF(V106=5,777,0)*IF(U106=6,77777,0*(IF(T106=7,0,0)))))</f>
        <v>0</v>
      </c>
      <c r="AH106" s="411">
        <f>IF(AB106=1,5,0*(IF(Z106=2,77,0)*IF(Y106=3,17,0)*IF(X106=4,77,0)*IF(W106=5,777,0)*IF(V106=6,77777,0*(IF(U106=7,0,0)))))</f>
        <v>0</v>
      </c>
      <c r="AI106" s="413">
        <f>IF(AC106=1,5,0*(IF(AB106=2,77,0)*IF(Z106=3,17,0)*IF(Y106=4,77,0)*IF(X106=5,777,0)*IF(W106=6,77777,0*(IF(V106=7,0,0)))))</f>
        <v>0</v>
      </c>
      <c r="AJ106" s="192"/>
      <c r="AM106" s="415">
        <f>IF(U107=1,2.5,0*(IF(T107=2,6,0)*IF(S107=3,66,0)*IF(R107=4,666,0)*IF(Q107=5,6666,0)*IF(P107=6,100000,0)))</f>
        <v>0</v>
      </c>
      <c r="AN106" s="405">
        <f>IF(T107=1,6,0*(IF(U107=2,2.5,0)*IF(S107=3,66,0)*IF(R107=4,666,0)*IF(Q107=6666,777,0)*IF(P107=100000,0)))</f>
        <v>0</v>
      </c>
      <c r="AO106" s="405">
        <f>IF(S107=1,66,0*(IF(U107=2,2.5,0)*IF(T107=3,6,0)*IF(R107=4,666,0)*IF(Q107=5,6666,0)*IF(P107=6,100000,0)))</f>
        <v>0</v>
      </c>
      <c r="AP106" s="405">
        <f>IF(R107=1,666,0*(IF(U107=2,2.5,0)*IF(T107=3,66,0)*IF(S107=4,666,0)*IF(Q107=5,6666,0)*IF(P107=6,100000,0)))</f>
        <v>0</v>
      </c>
      <c r="AQ106" s="405">
        <f>IF(Q107=1,6666,0*(IF(U107=2,2.5,0)*IF(T107=3,6,0)*IF(S107=4,66,0)*IF(R107=5,666,0)*IF(P107=6,100000,0)))</f>
        <v>0</v>
      </c>
      <c r="AR106" s="407">
        <f>IF(P107=1,100000,0*(IF(U107=2,2.5,0)*IF(T107=3,6,0)*IF(S107=4,66,0)*IF(R107=5,666,0)*IF(Q107=6,6666,0)))</f>
        <v>0</v>
      </c>
    </row>
    <row r="107" spans="1:44" ht="15.75" thickBot="1" x14ac:dyDescent="0.3">
      <c r="A107" s="206" t="s">
        <v>21</v>
      </c>
      <c r="B107" s="207">
        <v>4</v>
      </c>
      <c r="C107" s="208">
        <v>9</v>
      </c>
      <c r="D107" s="208">
        <v>0</v>
      </c>
      <c r="E107" s="208">
        <v>0</v>
      </c>
      <c r="F107" s="208">
        <v>5</v>
      </c>
      <c r="G107" s="208">
        <v>7</v>
      </c>
      <c r="H107" s="209">
        <v>1</v>
      </c>
      <c r="I107" s="207">
        <v>3</v>
      </c>
      <c r="J107" s="208">
        <v>1</v>
      </c>
      <c r="K107" s="208">
        <v>4</v>
      </c>
      <c r="L107" s="208">
        <v>1</v>
      </c>
      <c r="M107" s="208">
        <v>1</v>
      </c>
      <c r="N107" s="208">
        <v>4</v>
      </c>
      <c r="O107" s="209"/>
      <c r="P107" s="210">
        <f>COUNTIF(I107,4)</f>
        <v>0</v>
      </c>
      <c r="Q107" s="211">
        <f>COUNTIF(J107,9)</f>
        <v>0</v>
      </c>
      <c r="R107" s="211">
        <f>COUNTIF(K107,0)</f>
        <v>0</v>
      </c>
      <c r="S107" s="211">
        <f>COUNTIF(L107,0)</f>
        <v>0</v>
      </c>
      <c r="T107" s="211">
        <f>COUNTIF(M107,5)</f>
        <v>0</v>
      </c>
      <c r="U107" s="211">
        <f>COUNTIF(N107,7)</f>
        <v>0</v>
      </c>
      <c r="V107" s="213"/>
      <c r="W107" s="214" t="str">
        <f>IF(ISBLANK($V$2),"",IF($V$2=1,"Gewinn",IF($V$2=0,"Kein Gewinn","")))</f>
        <v>Kein Gewinn</v>
      </c>
      <c r="X107" s="215">
        <f>SUMIF(P107:U107,1)</f>
        <v>0</v>
      </c>
      <c r="Y107" s="203" t="str">
        <f>IF(ISBLANK(U107),"",IF(U107=1,"Gewinn",IF(U107=0,"Kein Gewinn","")))</f>
        <v>Kein Gewinn</v>
      </c>
      <c r="Z107" s="434"/>
      <c r="AA107" s="403"/>
      <c r="AB107" s="403"/>
      <c r="AC107" s="422"/>
      <c r="AD107" s="423"/>
      <c r="AE107" s="423"/>
      <c r="AF107" s="423"/>
      <c r="AG107" s="423"/>
      <c r="AH107" s="423"/>
      <c r="AI107" s="424"/>
      <c r="AJ107" s="273"/>
      <c r="AK107" s="274"/>
      <c r="AL107" s="274"/>
      <c r="AM107" s="420"/>
      <c r="AN107" s="406"/>
      <c r="AO107" s="406"/>
      <c r="AP107" s="406"/>
      <c r="AQ107" s="406"/>
      <c r="AR107" s="408"/>
    </row>
    <row r="108" spans="1:44" ht="15.75" thickBot="1" x14ac:dyDescent="0.3">
      <c r="A108" s="179"/>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281">
        <v>44379</v>
      </c>
      <c r="AD108" s="282">
        <v>44379</v>
      </c>
      <c r="AE108" s="282">
        <v>44379</v>
      </c>
      <c r="AF108" s="282">
        <v>44379</v>
      </c>
      <c r="AG108" s="282">
        <v>44379</v>
      </c>
      <c r="AH108" s="282">
        <v>44379</v>
      </c>
      <c r="AI108" s="282">
        <v>44379</v>
      </c>
      <c r="AJ108" s="322"/>
      <c r="AK108" s="183"/>
      <c r="AL108" s="183"/>
      <c r="AM108" s="281">
        <v>44379</v>
      </c>
      <c r="AN108" s="281">
        <v>44379</v>
      </c>
      <c r="AO108" s="281">
        <v>44379</v>
      </c>
      <c r="AP108" s="281">
        <v>44379</v>
      </c>
      <c r="AQ108" s="281">
        <v>44379</v>
      </c>
      <c r="AR108" s="284">
        <v>44379</v>
      </c>
    </row>
    <row r="109" spans="1:44" ht="15.75" thickBot="1" x14ac:dyDescent="0.3">
      <c r="A109" s="17">
        <v>44379</v>
      </c>
      <c r="B109" s="361" t="s">
        <v>0</v>
      </c>
      <c r="C109" s="340"/>
      <c r="D109" s="340"/>
      <c r="E109" s="340"/>
      <c r="F109" s="340"/>
      <c r="G109" s="340"/>
      <c r="H109" s="346"/>
      <c r="I109" s="363" t="s">
        <v>1</v>
      </c>
      <c r="J109" s="364"/>
      <c r="K109" s="364"/>
      <c r="L109" s="364"/>
      <c r="M109" s="364"/>
      <c r="N109" s="364"/>
      <c r="O109" s="365"/>
      <c r="P109" s="361" t="s">
        <v>146</v>
      </c>
      <c r="Q109" s="340"/>
      <c r="R109" s="340"/>
      <c r="S109" s="340"/>
      <c r="T109" s="340"/>
      <c r="U109" s="340"/>
      <c r="V109" s="340"/>
      <c r="W109" s="184" t="s">
        <v>20</v>
      </c>
      <c r="X109" s="185" t="s">
        <v>21</v>
      </c>
      <c r="Y109" s="186" t="s">
        <v>4</v>
      </c>
      <c r="Z109" s="204" t="s">
        <v>5</v>
      </c>
      <c r="AA109" s="188" t="s">
        <v>147</v>
      </c>
      <c r="AB109" s="188" t="s">
        <v>148</v>
      </c>
      <c r="AC109" s="262" t="s">
        <v>149</v>
      </c>
      <c r="AD109" s="263" t="s">
        <v>150</v>
      </c>
      <c r="AE109" s="263" t="s">
        <v>151</v>
      </c>
      <c r="AF109" s="263" t="s">
        <v>152</v>
      </c>
      <c r="AG109" s="263" t="s">
        <v>153</v>
      </c>
      <c r="AH109" s="263" t="s">
        <v>154</v>
      </c>
      <c r="AI109" s="263" t="s">
        <v>155</v>
      </c>
      <c r="AJ109" s="192"/>
      <c r="AM109" s="269" t="s">
        <v>156</v>
      </c>
      <c r="AN109" s="270" t="s">
        <v>157</v>
      </c>
      <c r="AO109" s="269" t="s">
        <v>158</v>
      </c>
      <c r="AP109" s="270" t="s">
        <v>159</v>
      </c>
      <c r="AQ109" s="269" t="s">
        <v>160</v>
      </c>
      <c r="AR109" s="270" t="s">
        <v>161</v>
      </c>
    </row>
    <row r="110" spans="1:44" x14ac:dyDescent="0.25">
      <c r="A110" s="196" t="s">
        <v>20</v>
      </c>
      <c r="B110" s="197">
        <v>4</v>
      </c>
      <c r="C110" s="198">
        <v>9</v>
      </c>
      <c r="D110" s="198">
        <v>0</v>
      </c>
      <c r="E110" s="198">
        <v>0</v>
      </c>
      <c r="F110" s="198">
        <v>5</v>
      </c>
      <c r="G110" s="198">
        <v>7</v>
      </c>
      <c r="H110" s="199">
        <v>1</v>
      </c>
      <c r="I110" s="298">
        <v>1</v>
      </c>
      <c r="J110" s="10">
        <v>5</v>
      </c>
      <c r="K110" s="10">
        <v>1</v>
      </c>
      <c r="L110" s="10">
        <v>5</v>
      </c>
      <c r="M110" s="10">
        <v>6</v>
      </c>
      <c r="N110" s="10">
        <v>3</v>
      </c>
      <c r="O110" s="300">
        <v>2</v>
      </c>
      <c r="P110" s="197">
        <f>COUNTIF(I110,4)</f>
        <v>0</v>
      </c>
      <c r="Q110" s="198">
        <f>COUNTIF(J110,9)</f>
        <v>0</v>
      </c>
      <c r="R110" s="198">
        <f>COUNTIF(K110,0)</f>
        <v>0</v>
      </c>
      <c r="S110" s="198">
        <f>COUNTIF(L110,0)</f>
        <v>0</v>
      </c>
      <c r="T110" s="198">
        <f>COUNTIF(M110,5)</f>
        <v>0</v>
      </c>
      <c r="U110" s="198">
        <f>COUNTIF(N110,7)</f>
        <v>0</v>
      </c>
      <c r="V110" s="200">
        <f>COUNTIF(O110,1)</f>
        <v>0</v>
      </c>
      <c r="W110" s="201">
        <f>SUMIF(P110:V110,1)</f>
        <v>0</v>
      </c>
      <c r="X110" s="202" t="str">
        <f>IF(ISBLANK(U111),"",IF(U111=1,"Gewinn",IF(U111=0,"Kein Gewinn","")))</f>
        <v>Kein Gewinn</v>
      </c>
      <c r="Y110" s="214" t="str">
        <f>IF(ISBLANK(V110),"",IF(V110=1,"Gewinn",IF(V110=0,"Kein Gewinn","")))</f>
        <v>Kein Gewinn</v>
      </c>
      <c r="Z110" s="433"/>
      <c r="AA110" s="402">
        <v>100000</v>
      </c>
      <c r="AB110" s="402">
        <v>100000</v>
      </c>
      <c r="AC110" s="409">
        <f>IF(V110=1,5,0*(IF(U110=2,77,0)*IF(T110=3,17,0)*IF(S110=4,77,0)*IF(R110=5,777,0)*IF(Q110=6,77777,0*(IF(P110=7,0,0)))))</f>
        <v>0</v>
      </c>
      <c r="AD110" s="411">
        <f>IF(W110=1,5,0*(IF(V110=2,77,0)*IF(U110=3,17,0)*IF(T110=4,77,0)*IF(S110=5,777,0)*IF(R110=6,77777,0*(IF(Q110=7,0,0)))))</f>
        <v>0</v>
      </c>
      <c r="AE110" s="411">
        <f>IF(X110=1,5,0*(IF(W110=2,77,0)*IF(V110=3,17,0)*IF(U110=4,77,0)*IF(T110=5,777,0)*IF(S110=6,77777,0*(IF(R110=7,0,0)))))</f>
        <v>0</v>
      </c>
      <c r="AF110" s="411">
        <f>IF(Y110=1,5,0*(IF(X110=2,77,0)*IF(W110=3,17,0)*IF(V110=4,77,0)*IF(U110=5,777,0)*IF(T110=6,77777,0*(IF(S110=7,0,0)))))</f>
        <v>0</v>
      </c>
      <c r="AG110" s="411">
        <f>IF(Z110=1,5,0*(IF(Y110=2,77,0)*IF(X110=3,17,0)*IF(W110=4,77,0)*IF(V110=5,777,0)*IF(U110=6,77777,0*(IF(T110=7,0,0)))))</f>
        <v>0</v>
      </c>
      <c r="AH110" s="411">
        <f>IF(AB110=1,5,0*(IF(Z110=2,77,0)*IF(Y110=3,17,0)*IF(X110=4,77,0)*IF(W110=5,777,0)*IF(V110=6,77777,0*(IF(U110=7,0,0)))))</f>
        <v>0</v>
      </c>
      <c r="AI110" s="413">
        <f>IF(AC110=1,5,0*(IF(AB110=2,77,0)*IF(Z110=3,17,0)*IF(Y110=4,77,0)*IF(X110=5,777,0)*IF(W110=6,77777,0*(IF(V110=7,0,0)))))</f>
        <v>0</v>
      </c>
      <c r="AJ110" s="192"/>
      <c r="AM110" s="415">
        <f>IF(U111=1,2.5,0*(IF(T111=2,6,0)*IF(S111=3,66,0)*IF(R111=4,666,0)*IF(Q111=5,6666,0)*IF(P111=6,100000,0)))</f>
        <v>0</v>
      </c>
      <c r="AN110" s="405">
        <f>IF(T111=1,6,0*(IF(U111=2,2.5,0)*IF(S111=3,66,0)*IF(R111=4,666,0)*IF(Q111=6666,777,0)*IF(P111=100000,0)))</f>
        <v>6</v>
      </c>
      <c r="AO110" s="405">
        <f>IF(S111=1,66,0*(IF(U111=2,2.5,0)*IF(T111=3,6,0)*IF(R111=4,666,0)*IF(Q111=5,6666,0)*IF(P111=6,100000,0)))</f>
        <v>0</v>
      </c>
      <c r="AP110" s="405">
        <f>IF(R111=1,666,0*(IF(U111=2,2.5,0)*IF(T111=3,66,0)*IF(S111=4,666,0)*IF(Q111=5,6666,0)*IF(P111=6,100000,0)))</f>
        <v>0</v>
      </c>
      <c r="AQ110" s="405">
        <f>IF(Q111=1,6666,0*(IF(U111=2,2.5,0)*IF(T111=3,6,0)*IF(S111=4,66,0)*IF(R111=5,666,0)*IF(P111=6,100000,0)))</f>
        <v>6666</v>
      </c>
      <c r="AR110" s="407">
        <f>IF(P111=1,100000,0*(IF(U111=2,2.5,0)*IF(T111=3,6,0)*IF(S111=4,66,0)*IF(R111=5,666,0)*IF(Q111=6,6666,0)))</f>
        <v>0</v>
      </c>
    </row>
    <row r="111" spans="1:44" ht="15.75" thickBot="1" x14ac:dyDescent="0.3">
      <c r="A111" s="206" t="s">
        <v>21</v>
      </c>
      <c r="B111" s="207">
        <v>4</v>
      </c>
      <c r="C111" s="208">
        <v>9</v>
      </c>
      <c r="D111" s="208">
        <v>0</v>
      </c>
      <c r="E111" s="208">
        <v>0</v>
      </c>
      <c r="F111" s="208">
        <v>5</v>
      </c>
      <c r="G111" s="208">
        <v>7</v>
      </c>
      <c r="H111" s="209">
        <v>1</v>
      </c>
      <c r="I111" s="207">
        <v>8</v>
      </c>
      <c r="J111" s="208">
        <v>9</v>
      </c>
      <c r="K111" s="208">
        <v>4</v>
      </c>
      <c r="L111" s="208">
        <v>7</v>
      </c>
      <c r="M111" s="208">
        <v>5</v>
      </c>
      <c r="N111" s="208">
        <v>2</v>
      </c>
      <c r="O111" s="209"/>
      <c r="P111" s="210">
        <f>COUNTIF(I111,4)</f>
        <v>0</v>
      </c>
      <c r="Q111" s="211">
        <f>COUNTIF(J111,9)</f>
        <v>1</v>
      </c>
      <c r="R111" s="211">
        <f>COUNTIF(K111,0)</f>
        <v>0</v>
      </c>
      <c r="S111" s="211">
        <f>COUNTIF(L111,0)</f>
        <v>0</v>
      </c>
      <c r="T111" s="211">
        <f>COUNTIF(M111,5)</f>
        <v>1</v>
      </c>
      <c r="U111" s="211">
        <f>COUNTIF(N111,7)</f>
        <v>0</v>
      </c>
      <c r="V111" s="213"/>
      <c r="W111" s="214" t="str">
        <f>IF(ISBLANK($V$2),"",IF($V$2=1,"Gewinn",IF($V$2=0,"Kein Gewinn","")))</f>
        <v>Kein Gewinn</v>
      </c>
      <c r="X111" s="215">
        <f>SUMIF(P111:U111,1)</f>
        <v>2</v>
      </c>
      <c r="Y111" s="203" t="str">
        <f>IF(ISBLANK(U111),"",IF(U111=1,"Gewinn",IF(U111=0,"Kein Gewinn","")))</f>
        <v>Kein Gewinn</v>
      </c>
      <c r="Z111" s="434"/>
      <c r="AA111" s="403"/>
      <c r="AB111" s="403"/>
      <c r="AC111" s="410"/>
      <c r="AD111" s="412"/>
      <c r="AE111" s="412"/>
      <c r="AF111" s="412"/>
      <c r="AG111" s="412"/>
      <c r="AH111" s="412"/>
      <c r="AI111" s="414"/>
      <c r="AJ111" s="192"/>
      <c r="AM111" s="416"/>
      <c r="AN111" s="405"/>
      <c r="AO111" s="405"/>
      <c r="AP111" s="405"/>
      <c r="AQ111" s="405"/>
      <c r="AR111" s="407"/>
    </row>
    <row r="112" spans="1:44" x14ac:dyDescent="0.25">
      <c r="A112" s="179"/>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261"/>
      <c r="AD112" s="261"/>
      <c r="AE112" s="261"/>
      <c r="AF112" s="261"/>
      <c r="AG112" s="261"/>
      <c r="AH112" s="261"/>
      <c r="AI112" s="261"/>
      <c r="AJ112" s="275"/>
      <c r="AM112" s="261"/>
      <c r="AN112" s="261"/>
      <c r="AO112" s="261"/>
      <c r="AP112" s="261"/>
      <c r="AQ112" s="261"/>
      <c r="AR112" s="260"/>
    </row>
    <row r="113" spans="1:44" x14ac:dyDescent="0.25">
      <c r="A113" s="179"/>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261"/>
      <c r="AD113" s="261"/>
      <c r="AE113" s="261"/>
      <c r="AF113" s="261"/>
      <c r="AG113" s="261"/>
      <c r="AH113" s="261"/>
      <c r="AI113" s="261"/>
      <c r="AJ113" s="275"/>
      <c r="AM113" s="261"/>
      <c r="AN113" s="261"/>
      <c r="AO113" s="261"/>
      <c r="AP113" s="261"/>
      <c r="AQ113" s="261"/>
      <c r="AR113" s="260"/>
    </row>
    <row r="114" spans="1:44" ht="15.75" thickBot="1" x14ac:dyDescent="0.3">
      <c r="A114" s="179"/>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222">
        <v>44386</v>
      </c>
      <c r="AD114" s="222">
        <v>44386</v>
      </c>
      <c r="AE114" s="222">
        <v>44386</v>
      </c>
      <c r="AF114" s="222">
        <v>44386</v>
      </c>
      <c r="AG114" s="222">
        <v>44386</v>
      </c>
      <c r="AH114" s="222">
        <v>44386</v>
      </c>
      <c r="AI114" s="222">
        <v>44386</v>
      </c>
      <c r="AJ114" s="205"/>
      <c r="AK114" s="1"/>
      <c r="AL114" s="1"/>
      <c r="AM114" s="222">
        <v>44386</v>
      </c>
      <c r="AN114" s="222">
        <v>44386</v>
      </c>
      <c r="AO114" s="222">
        <v>44386</v>
      </c>
      <c r="AP114" s="222">
        <v>44386</v>
      </c>
      <c r="AQ114" s="222">
        <v>44386</v>
      </c>
      <c r="AR114" s="222">
        <v>44386</v>
      </c>
    </row>
    <row r="115" spans="1:44" ht="15.75" thickBot="1" x14ac:dyDescent="0.3">
      <c r="A115" s="17">
        <v>44386</v>
      </c>
      <c r="B115" s="361" t="s">
        <v>0</v>
      </c>
      <c r="C115" s="340"/>
      <c r="D115" s="340"/>
      <c r="E115" s="340"/>
      <c r="F115" s="340"/>
      <c r="G115" s="340"/>
      <c r="H115" s="346"/>
      <c r="I115" s="363" t="s">
        <v>1</v>
      </c>
      <c r="J115" s="364"/>
      <c r="K115" s="364"/>
      <c r="L115" s="364"/>
      <c r="M115" s="364"/>
      <c r="N115" s="364"/>
      <c r="O115" s="365"/>
      <c r="P115" s="361" t="s">
        <v>146</v>
      </c>
      <c r="Q115" s="340"/>
      <c r="R115" s="340"/>
      <c r="S115" s="340"/>
      <c r="T115" s="340"/>
      <c r="U115" s="340"/>
      <c r="V115" s="340"/>
      <c r="W115" s="184" t="s">
        <v>20</v>
      </c>
      <c r="X115" s="185" t="s">
        <v>21</v>
      </c>
      <c r="Y115" s="186" t="s">
        <v>4</v>
      </c>
      <c r="Z115" s="204" t="s">
        <v>5</v>
      </c>
      <c r="AA115" s="188" t="s">
        <v>147</v>
      </c>
      <c r="AB115" s="188" t="s">
        <v>148</v>
      </c>
      <c r="AC115" s="262" t="s">
        <v>149</v>
      </c>
      <c r="AD115" s="263" t="s">
        <v>150</v>
      </c>
      <c r="AE115" s="263" t="s">
        <v>151</v>
      </c>
      <c r="AF115" s="263" t="s">
        <v>152</v>
      </c>
      <c r="AG115" s="263" t="s">
        <v>153</v>
      </c>
      <c r="AH115" s="263" t="s">
        <v>154</v>
      </c>
      <c r="AI115" s="263" t="s">
        <v>155</v>
      </c>
      <c r="AJ115" s="192"/>
      <c r="AM115" s="269" t="s">
        <v>161</v>
      </c>
      <c r="AN115" s="270" t="s">
        <v>160</v>
      </c>
      <c r="AO115" s="270" t="s">
        <v>159</v>
      </c>
      <c r="AP115" s="270" t="s">
        <v>158</v>
      </c>
      <c r="AQ115" s="270" t="s">
        <v>157</v>
      </c>
      <c r="AR115" s="276" t="s">
        <v>156</v>
      </c>
    </row>
    <row r="116" spans="1:44" x14ac:dyDescent="0.25">
      <c r="A116" s="196" t="s">
        <v>20</v>
      </c>
      <c r="B116" s="197">
        <v>4</v>
      </c>
      <c r="C116" s="198">
        <v>9</v>
      </c>
      <c r="D116" s="198">
        <v>0</v>
      </c>
      <c r="E116" s="198">
        <v>0</v>
      </c>
      <c r="F116" s="198">
        <v>5</v>
      </c>
      <c r="G116" s="198">
        <v>7</v>
      </c>
      <c r="H116" s="199">
        <v>1</v>
      </c>
      <c r="I116" s="298">
        <v>4</v>
      </c>
      <c r="J116" s="10">
        <v>5</v>
      </c>
      <c r="K116" s="10">
        <v>8</v>
      </c>
      <c r="L116" s="10">
        <v>9</v>
      </c>
      <c r="M116" s="10">
        <v>1</v>
      </c>
      <c r="N116" s="10">
        <v>2</v>
      </c>
      <c r="O116" s="300">
        <v>4</v>
      </c>
      <c r="P116" s="197">
        <f>COUNTIF(I116,4)</f>
        <v>1</v>
      </c>
      <c r="Q116" s="198">
        <f>COUNTIF(J116,9)</f>
        <v>0</v>
      </c>
      <c r="R116" s="198">
        <f>COUNTIF(K116,0)</f>
        <v>0</v>
      </c>
      <c r="S116" s="198">
        <f>COUNTIF(L116,0)</f>
        <v>0</v>
      </c>
      <c r="T116" s="198">
        <f>COUNTIF(M116,5)</f>
        <v>0</v>
      </c>
      <c r="U116" s="198">
        <f>COUNTIF(N116,7)</f>
        <v>0</v>
      </c>
      <c r="V116" s="200">
        <f>COUNTIF(O116,1)</f>
        <v>0</v>
      </c>
      <c r="W116" s="201">
        <f>SUMIF(P116:V116,1)</f>
        <v>1</v>
      </c>
      <c r="X116" s="202" t="str">
        <f>IF(ISBLANK(U117),"",IF(U117=1,"Gewinn",IF(U117=0,"Kein Gewinn","")))</f>
        <v>Kein Gewinn</v>
      </c>
      <c r="Y116" s="214" t="str">
        <f>IF(ISBLANK(V116),"",IF(V116=1,"Gewinn",IF(V116=0,"Kein Gewinn","")))</f>
        <v>Kein Gewinn</v>
      </c>
      <c r="Z116" s="433"/>
      <c r="AA116" s="402">
        <v>100000</v>
      </c>
      <c r="AB116" s="402">
        <v>100000</v>
      </c>
      <c r="AC116" s="409">
        <f>IF(V116=1,5,0*(IF(U116=2,77,0)*IF(T116=3,17,0)*IF(S116=4,77,0)*IF(R116=5,777,0)*IF(Q116=6,77777,0*(IF(P116=7,0,0)))))</f>
        <v>0</v>
      </c>
      <c r="AD116" s="411">
        <f>IF(U116=1,17,0*(IF(V116=2,77,0)*IF(U116=3,17,0)*IF(T116=4,77,0)*IF(S116=5,777,0)*IF(R116=6,77777,0*(IF(Q116=7,0,0)))))</f>
        <v>0</v>
      </c>
      <c r="AE116" s="411">
        <f>IF(X116=1,5,0*(IF(W116=2,77,0)*IF(V116=3,17,0)*IF(U116=4,77,0)*IF(T116=5,777,0)*IF(S116=6,77777,0*(IF(R116=7,0,0)))))</f>
        <v>0</v>
      </c>
      <c r="AF116" s="411">
        <f>IF(Y116=1,5,0*(IF(X116=2,77,0)*IF(W116=3,17,0)*IF(V116=4,77,0)*IF(U116=5,777,0)*IF(T116=6,77777,0*(IF(S116=7,0,0)))))</f>
        <v>0</v>
      </c>
      <c r="AG116" s="411">
        <f>IF(Z116=1,5,0*(IF(Y116=2,77,0)*IF(X116=3,17,0)*IF(W116=4,77,0)*IF(V116=5,777,0)*IF(U116=6,77777,0*(IF(T116=7,0,0)))))</f>
        <v>0</v>
      </c>
      <c r="AH116" s="411">
        <f>IF(AB116=1,5,0*(IF(Z116=2,77,0)*IF(Y116=3,17,0)*IF(X116=4,77,0)*IF(W116=5,777,0)*IF(V116=6,77777,0*(IF(U116=7,0,0)))))</f>
        <v>0</v>
      </c>
      <c r="AI116" s="413">
        <f>IF(AC116=1,5,0*(IF(AB116=2,77,0)*IF(Z116=3,17,0)*IF(Y116=4,77,0)*IF(X116=5,777,0)*IF(W116=6,77777,0*(IF(V116=7,0,0)))))</f>
        <v>0</v>
      </c>
      <c r="AJ116" s="192"/>
      <c r="AM116" s="415">
        <f>IF(U117=1,2.5,0*(IF(T117=2,6,0)*IF(S117=3,66,0)*IF(R117=4,666,0)*IF(Q117=5,6666,0)*IF(P117=6,100000,0)))</f>
        <v>0</v>
      </c>
      <c r="AN116" s="405">
        <f>IF(T117=1,6,0*(IF(U117=2,2.5,0)*IF(S117=3,66,0)*IF(R117=4,666,0)*IF(Q117=6666,777,0)*IF(P117=100000,0)))</f>
        <v>0</v>
      </c>
      <c r="AO116" s="405">
        <f>IF(S117=1,66,0*(IF(U117=2,2.5,0)*IF(T117=3,6,0)*IF(R117=4,666,0)*IF(Q117=5,6666,0)*IF(P117=6,100000,0)))</f>
        <v>0</v>
      </c>
      <c r="AP116" s="405">
        <f>IF(R117=1,666,0*(IF(U117=2,2.5,0)*IF(T117=3,66,0)*IF(S117=4,666,0)*IF(Q117=5,6666,0)*IF(P117=6,100000,0)))</f>
        <v>0</v>
      </c>
      <c r="AQ116" s="405">
        <f>IF(Q117=1,6666,0*(IF(U117=2,2.5,0)*IF(T117=3,6,0)*IF(S117=4,66,0)*IF(R117=5,666,0)*IF(P117=6,100000,0)))</f>
        <v>0</v>
      </c>
      <c r="AR116" s="407">
        <f>IF(P117=1,100000,0*(IF(U117=2,2.5,0)*IF(T117=3,6,0)*IF(S117=4,66,0)*IF(R117=5,666,0)*IF(Q117=6,6666,0)))</f>
        <v>0</v>
      </c>
    </row>
    <row r="117" spans="1:44" ht="15.75" thickBot="1" x14ac:dyDescent="0.3">
      <c r="A117" s="206" t="s">
        <v>21</v>
      </c>
      <c r="B117" s="207">
        <v>4</v>
      </c>
      <c r="C117" s="208">
        <v>9</v>
      </c>
      <c r="D117" s="208">
        <v>0</v>
      </c>
      <c r="E117" s="208">
        <v>0</v>
      </c>
      <c r="F117" s="208">
        <v>5</v>
      </c>
      <c r="G117" s="208">
        <v>7</v>
      </c>
      <c r="H117" s="209">
        <v>1</v>
      </c>
      <c r="I117" s="207">
        <v>0</v>
      </c>
      <c r="J117" s="208">
        <v>0</v>
      </c>
      <c r="K117" s="208">
        <v>6</v>
      </c>
      <c r="L117" s="208">
        <v>1</v>
      </c>
      <c r="M117" s="208">
        <v>2</v>
      </c>
      <c r="N117" s="208">
        <v>3</v>
      </c>
      <c r="O117" s="209"/>
      <c r="P117" s="210">
        <f>COUNTIF(I117,4)</f>
        <v>0</v>
      </c>
      <c r="Q117" s="211">
        <f>COUNTIF(J117,9)</f>
        <v>0</v>
      </c>
      <c r="R117" s="211">
        <f>COUNTIF(K117,0)</f>
        <v>0</v>
      </c>
      <c r="S117" s="211">
        <f>COUNTIF(L117,0)</f>
        <v>0</v>
      </c>
      <c r="T117" s="211">
        <f>COUNTIF(M117,5)</f>
        <v>0</v>
      </c>
      <c r="U117" s="211">
        <f>COUNTIF(N117,7)</f>
        <v>0</v>
      </c>
      <c r="V117" s="213"/>
      <c r="W117" s="214" t="str">
        <f>IF(ISBLANK($V$2),"",IF($V$2=1,"Gewinn",IF($V$2=0,"Kein Gewinn","")))</f>
        <v>Kein Gewinn</v>
      </c>
      <c r="X117" s="215">
        <f>SUMIF(P117:U117,1)</f>
        <v>0</v>
      </c>
      <c r="Y117" s="203" t="str">
        <f>IF(ISBLANK(U117),"",IF(U117=1,"Gewinn",IF(U117=0,"Kein Gewinn","")))</f>
        <v>Kein Gewinn</v>
      </c>
      <c r="Z117" s="434"/>
      <c r="AA117" s="403"/>
      <c r="AB117" s="403"/>
      <c r="AC117" s="417"/>
      <c r="AD117" s="418"/>
      <c r="AE117" s="418"/>
      <c r="AF117" s="418"/>
      <c r="AG117" s="418"/>
      <c r="AH117" s="418"/>
      <c r="AI117" s="419"/>
      <c r="AJ117" s="192"/>
      <c r="AM117" s="420"/>
      <c r="AN117" s="406"/>
      <c r="AO117" s="406"/>
      <c r="AP117" s="406"/>
      <c r="AQ117" s="406"/>
      <c r="AR117" s="408"/>
    </row>
    <row r="118" spans="1:44" ht="15.75" thickBot="1" x14ac:dyDescent="0.3">
      <c r="A118" s="179"/>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281">
        <v>44393</v>
      </c>
      <c r="AD118" s="281">
        <v>44393</v>
      </c>
      <c r="AE118" s="281">
        <v>44393</v>
      </c>
      <c r="AF118" s="281">
        <v>44393</v>
      </c>
      <c r="AG118" s="281">
        <v>44393</v>
      </c>
      <c r="AH118" s="281">
        <v>44393</v>
      </c>
      <c r="AI118" s="281">
        <v>44393</v>
      </c>
      <c r="AJ118" s="322"/>
      <c r="AK118" s="183"/>
      <c r="AL118" s="183"/>
      <c r="AM118" s="282">
        <v>44393</v>
      </c>
      <c r="AN118" s="282">
        <v>44393</v>
      </c>
      <c r="AO118" s="282">
        <v>44393</v>
      </c>
      <c r="AP118" s="282">
        <v>44393</v>
      </c>
      <c r="AQ118" s="282">
        <v>44393</v>
      </c>
      <c r="AR118" s="283">
        <v>44393</v>
      </c>
    </row>
    <row r="119" spans="1:44" ht="15.75" thickBot="1" x14ac:dyDescent="0.3">
      <c r="A119" s="17">
        <v>44393</v>
      </c>
      <c r="B119" s="361" t="s">
        <v>0</v>
      </c>
      <c r="C119" s="340"/>
      <c r="D119" s="340"/>
      <c r="E119" s="340"/>
      <c r="F119" s="340"/>
      <c r="G119" s="340"/>
      <c r="H119" s="346"/>
      <c r="I119" s="363" t="s">
        <v>1</v>
      </c>
      <c r="J119" s="364"/>
      <c r="K119" s="364"/>
      <c r="L119" s="364"/>
      <c r="M119" s="364"/>
      <c r="N119" s="364"/>
      <c r="O119" s="365"/>
      <c r="P119" s="361" t="s">
        <v>146</v>
      </c>
      <c r="Q119" s="340"/>
      <c r="R119" s="340"/>
      <c r="S119" s="340"/>
      <c r="T119" s="340"/>
      <c r="U119" s="340"/>
      <c r="V119" s="340"/>
      <c r="W119" s="184" t="s">
        <v>20</v>
      </c>
      <c r="X119" s="185" t="s">
        <v>21</v>
      </c>
      <c r="Y119" s="186" t="s">
        <v>4</v>
      </c>
      <c r="Z119" s="204" t="s">
        <v>5</v>
      </c>
      <c r="AA119" s="188" t="s">
        <v>147</v>
      </c>
      <c r="AB119" s="188" t="s">
        <v>148</v>
      </c>
      <c r="AC119" s="262" t="s">
        <v>149</v>
      </c>
      <c r="AD119" s="263" t="s">
        <v>150</v>
      </c>
      <c r="AE119" s="263" t="s">
        <v>151</v>
      </c>
      <c r="AF119" s="263" t="s">
        <v>152</v>
      </c>
      <c r="AG119" s="263" t="s">
        <v>153</v>
      </c>
      <c r="AH119" s="263" t="s">
        <v>154</v>
      </c>
      <c r="AI119" s="263" t="s">
        <v>155</v>
      </c>
      <c r="AJ119" s="192"/>
      <c r="AM119" s="269" t="s">
        <v>161</v>
      </c>
      <c r="AN119" s="270" t="s">
        <v>160</v>
      </c>
      <c r="AO119" s="270" t="s">
        <v>159</v>
      </c>
      <c r="AP119" s="270" t="s">
        <v>158</v>
      </c>
      <c r="AQ119" s="270" t="s">
        <v>157</v>
      </c>
      <c r="AR119" s="276" t="s">
        <v>156</v>
      </c>
    </row>
    <row r="120" spans="1:44" x14ac:dyDescent="0.25">
      <c r="A120" s="196" t="s">
        <v>20</v>
      </c>
      <c r="B120" s="197">
        <v>4</v>
      </c>
      <c r="C120" s="198">
        <v>9</v>
      </c>
      <c r="D120" s="198">
        <v>0</v>
      </c>
      <c r="E120" s="198">
        <v>0</v>
      </c>
      <c r="F120" s="198">
        <v>5</v>
      </c>
      <c r="G120" s="198">
        <v>7</v>
      </c>
      <c r="H120" s="199">
        <v>1</v>
      </c>
      <c r="I120" s="298">
        <v>4</v>
      </c>
      <c r="J120" s="10">
        <v>6</v>
      </c>
      <c r="K120" s="10">
        <v>6</v>
      </c>
      <c r="L120" s="10">
        <v>8</v>
      </c>
      <c r="M120" s="10">
        <v>5</v>
      </c>
      <c r="N120" s="10">
        <v>8</v>
      </c>
      <c r="O120" s="300">
        <v>9</v>
      </c>
      <c r="P120" s="197">
        <f>COUNTIF(I120,4)</f>
        <v>1</v>
      </c>
      <c r="Q120" s="198">
        <f>COUNTIF(J120,9)</f>
        <v>0</v>
      </c>
      <c r="R120" s="198">
        <f>COUNTIF(K120,0)</f>
        <v>0</v>
      </c>
      <c r="S120" s="198">
        <f>COUNTIF(L120,0)</f>
        <v>0</v>
      </c>
      <c r="T120" s="198">
        <f>COUNTIF(M120,5)</f>
        <v>1</v>
      </c>
      <c r="U120" s="198">
        <f>COUNTIF(N120,7)</f>
        <v>0</v>
      </c>
      <c r="V120" s="200">
        <f>COUNTIF(O120,1)</f>
        <v>0</v>
      </c>
      <c r="W120" s="201">
        <f>SUMIF(P120:V120,1)</f>
        <v>2</v>
      </c>
      <c r="X120" s="202" t="str">
        <f>IF(ISBLANK(U121),"",IF(U121=1,"Gewinn",IF(U121=0,"Kein Gewinn","")))</f>
        <v>Kein Gewinn</v>
      </c>
      <c r="Y120" s="214" t="str">
        <f>IF(ISBLANK(V120),"",IF(V120=1,"Gewinn",IF(V120=0,"Kein Gewinn","")))</f>
        <v>Kein Gewinn</v>
      </c>
      <c r="Z120" s="433"/>
      <c r="AA120" s="402">
        <v>100000</v>
      </c>
      <c r="AB120" s="402">
        <v>100000</v>
      </c>
      <c r="AC120" s="409">
        <f>IF(V120=1,5,0*(IF(U120=2,77,0)*IF(T120=3,17,0)*IF(S120=4,77,0)*IF(R120=5,777,0)*IF(Q120=6,77777,0*(IF(P120=7,0,0)))))</f>
        <v>0</v>
      </c>
      <c r="AD120" s="411">
        <f>IF(W120=1,5,0*(IF(V120=2,77,0)*IF(U120=3,17,0)*IF(T120=4,77,0)*IF(S120=5,777,0)*IF(R120=6,77777,0*(IF(Q120=7,0,0)))))</f>
        <v>0</v>
      </c>
      <c r="AE120" s="411">
        <f>IF(X120=1,5,0*(IF(W120=2,77,0)*IF(V120=3,17,0)*IF(U120=4,77,0)*IF(T120=5,777,0)*IF(S120=6,77777,0*(IF(R120=7,0,0)))))</f>
        <v>0</v>
      </c>
      <c r="AF120" s="411">
        <f>IF(Y120=1,5,0*(IF(X120=2,77,0)*IF(W120=3,17,0)*IF(V120=4,77,0)*IF(U120=5,777,0)*IF(T120=6,77777,0*(IF(S120=7,0,0)))))</f>
        <v>0</v>
      </c>
      <c r="AG120" s="411">
        <f>IF(Z120=1,5,0*(IF(Y120=2,77,0)*IF(X120=3,17,0)*IF(W120=4,77,0)*IF(V120=5,777,0)*IF(U120=6,77777,0*(IF(T120=7,0,0)))))</f>
        <v>0</v>
      </c>
      <c r="AH120" s="411">
        <f>IF(AB120=1,5,0*(IF(Z120=2,77,0)*IF(Y120=3,17,0)*IF(X120=4,77,0)*IF(W120=5,777,0)*IF(V120=6,77777,0*(IF(U120=7,0,0)))))</f>
        <v>0</v>
      </c>
      <c r="AI120" s="413">
        <f>IF(AC120=1,5,0*(IF(AB120=2,77,0)*IF(Z120=3,17,0)*IF(Y120=4,77,0)*IF(X120=5,777,0)*IF(W120=6,77777,0*(IF(V120=7,0,0)))))</f>
        <v>0</v>
      </c>
      <c r="AJ120" s="192"/>
      <c r="AM120" s="415">
        <f>IF(U121=1,2.5,0*(IF(T121=2,6,0)*IF(S121=3,66,0)*IF(R121=4,666,0)*IF(Q121=5,6666,0)*IF(P121=6,100000,0)))</f>
        <v>0</v>
      </c>
      <c r="AN120" s="405">
        <f>IF(T121=1,6,0*(IF(U121=2,2.5,0)*IF(S121=3,66,0)*IF(R121=4,666,0)*IF(Q121=6666,777,0)*IF(P121=100000,0)))</f>
        <v>0</v>
      </c>
      <c r="AO120" s="405">
        <f>IF(S121=1,66,0*(IF(U121=2,2.5,0)*IF(T121=3,6,0)*IF(R121=4,666,0)*IF(Q121=5,6666,0)*IF(P121=6,100000,0)))</f>
        <v>0</v>
      </c>
      <c r="AP120" s="405">
        <f>IF(R121=1,666,0*(IF(U121=2,2.5,0)*IF(T121=3,66,0)*IF(S121=4,666,0)*IF(Q121=5,6666,0)*IF(P121=6,100000,0)))</f>
        <v>0</v>
      </c>
      <c r="AQ120" s="405">
        <f>IF(Q121=1,6666,0*(IF(U121=2,2.5,0)*IF(T121=3,6,0)*IF(S121=4,66,0)*IF(R121=5,666,0)*IF(P121=6,100000,0)))</f>
        <v>0</v>
      </c>
      <c r="AR120" s="407">
        <f>IF(P121=1,100000,0*(IF(U121=2,2.5,0)*IF(T121=3,6,0)*IF(S121=4,66,0)*IF(R121=5,666,0)*IF(Q121=6,6666,0)))</f>
        <v>0</v>
      </c>
    </row>
    <row r="121" spans="1:44" ht="15.75" thickBot="1" x14ac:dyDescent="0.3">
      <c r="A121" s="206" t="s">
        <v>21</v>
      </c>
      <c r="B121" s="207">
        <v>4</v>
      </c>
      <c r="C121" s="208">
        <v>9</v>
      </c>
      <c r="D121" s="208">
        <v>0</v>
      </c>
      <c r="E121" s="208">
        <v>0</v>
      </c>
      <c r="F121" s="208">
        <v>5</v>
      </c>
      <c r="G121" s="208">
        <v>7</v>
      </c>
      <c r="H121" s="209">
        <v>1</v>
      </c>
      <c r="I121" s="207">
        <v>7</v>
      </c>
      <c r="J121" s="208">
        <v>4</v>
      </c>
      <c r="K121" s="208">
        <v>5</v>
      </c>
      <c r="L121" s="208">
        <v>1</v>
      </c>
      <c r="M121" s="208">
        <v>9</v>
      </c>
      <c r="N121" s="208">
        <v>1</v>
      </c>
      <c r="O121" s="209"/>
      <c r="P121" s="210">
        <f>COUNTIF(I121,4)</f>
        <v>0</v>
      </c>
      <c r="Q121" s="211">
        <f>COUNTIF(J121,9)</f>
        <v>0</v>
      </c>
      <c r="R121" s="211">
        <f>COUNTIF(K121,0)</f>
        <v>0</v>
      </c>
      <c r="S121" s="211">
        <f>COUNTIF(L121,0)</f>
        <v>0</v>
      </c>
      <c r="T121" s="211">
        <f>COUNTIF(M121,5)</f>
        <v>0</v>
      </c>
      <c r="U121" s="211">
        <f>COUNTIF(N121,7)</f>
        <v>0</v>
      </c>
      <c r="V121" s="213"/>
      <c r="W121" s="214" t="str">
        <f>IF(ISBLANK($V$2),"",IF($V$2=1,"Gewinn",IF($V$2=0,"Kein Gewinn","")))</f>
        <v>Kein Gewinn</v>
      </c>
      <c r="X121" s="215">
        <f>SUMIF(P121:U121,1)</f>
        <v>0</v>
      </c>
      <c r="Y121" s="203" t="str">
        <f>IF(ISBLANK(U121),"",IF(U121=1,"Gewinn",IF(U121=0,"Kein Gewinn","")))</f>
        <v>Kein Gewinn</v>
      </c>
      <c r="Z121" s="434"/>
      <c r="AA121" s="403"/>
      <c r="AB121" s="403"/>
      <c r="AC121" s="417"/>
      <c r="AD121" s="418"/>
      <c r="AE121" s="418"/>
      <c r="AF121" s="418"/>
      <c r="AG121" s="418"/>
      <c r="AH121" s="418"/>
      <c r="AI121" s="419"/>
      <c r="AJ121" s="192"/>
      <c r="AM121" s="420"/>
      <c r="AN121" s="406"/>
      <c r="AO121" s="406"/>
      <c r="AP121" s="406"/>
      <c r="AQ121" s="406"/>
      <c r="AR121" s="408"/>
    </row>
    <row r="122" spans="1:44" ht="15.75" thickBot="1" x14ac:dyDescent="0.3">
      <c r="A122" s="179"/>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281">
        <v>44400</v>
      </c>
      <c r="AD122" s="281">
        <v>44400</v>
      </c>
      <c r="AE122" s="281">
        <v>44400</v>
      </c>
      <c r="AF122" s="281">
        <v>44400</v>
      </c>
      <c r="AG122" s="281">
        <v>44400</v>
      </c>
      <c r="AH122" s="281">
        <v>44400</v>
      </c>
      <c r="AI122" s="281">
        <v>44400</v>
      </c>
      <c r="AJ122" s="322"/>
      <c r="AK122" s="183"/>
      <c r="AL122" s="183"/>
      <c r="AM122" s="282">
        <v>44400</v>
      </c>
      <c r="AN122" s="282">
        <v>44400</v>
      </c>
      <c r="AO122" s="282">
        <v>44400</v>
      </c>
      <c r="AP122" s="282">
        <v>44400</v>
      </c>
      <c r="AQ122" s="282">
        <v>44400</v>
      </c>
      <c r="AR122" s="283">
        <v>44400</v>
      </c>
    </row>
    <row r="123" spans="1:44" ht="15.75" thickBot="1" x14ac:dyDescent="0.3">
      <c r="A123" s="17">
        <v>44400</v>
      </c>
      <c r="B123" s="361" t="s">
        <v>0</v>
      </c>
      <c r="C123" s="340"/>
      <c r="D123" s="340"/>
      <c r="E123" s="340"/>
      <c r="F123" s="340"/>
      <c r="G123" s="340"/>
      <c r="H123" s="346"/>
      <c r="I123" s="363" t="s">
        <v>1</v>
      </c>
      <c r="J123" s="364"/>
      <c r="K123" s="364"/>
      <c r="L123" s="364"/>
      <c r="M123" s="364"/>
      <c r="N123" s="364"/>
      <c r="O123" s="365"/>
      <c r="P123" s="361" t="s">
        <v>146</v>
      </c>
      <c r="Q123" s="340"/>
      <c r="R123" s="340"/>
      <c r="S123" s="340"/>
      <c r="T123" s="340"/>
      <c r="U123" s="340"/>
      <c r="V123" s="340"/>
      <c r="W123" s="184" t="s">
        <v>20</v>
      </c>
      <c r="X123" s="185" t="s">
        <v>21</v>
      </c>
      <c r="Y123" s="186" t="s">
        <v>4</v>
      </c>
      <c r="Z123" s="204" t="s">
        <v>5</v>
      </c>
      <c r="AA123" s="188" t="s">
        <v>147</v>
      </c>
      <c r="AB123" s="188" t="s">
        <v>148</v>
      </c>
      <c r="AC123" s="262" t="s">
        <v>149</v>
      </c>
      <c r="AD123" s="263" t="s">
        <v>150</v>
      </c>
      <c r="AE123" s="263" t="s">
        <v>151</v>
      </c>
      <c r="AF123" s="263" t="s">
        <v>152</v>
      </c>
      <c r="AG123" s="263" t="s">
        <v>153</v>
      </c>
      <c r="AH123" s="263" t="s">
        <v>154</v>
      </c>
      <c r="AI123" s="263" t="s">
        <v>155</v>
      </c>
      <c r="AJ123" s="192"/>
      <c r="AM123" s="269" t="s">
        <v>161</v>
      </c>
      <c r="AN123" s="270" t="s">
        <v>160</v>
      </c>
      <c r="AO123" s="270" t="s">
        <v>159</v>
      </c>
      <c r="AP123" s="270" t="s">
        <v>158</v>
      </c>
      <c r="AQ123" s="270" t="s">
        <v>157</v>
      </c>
      <c r="AR123" s="276" t="s">
        <v>156</v>
      </c>
    </row>
    <row r="124" spans="1:44" x14ac:dyDescent="0.25">
      <c r="A124" s="196" t="s">
        <v>20</v>
      </c>
      <c r="B124" s="197">
        <v>4</v>
      </c>
      <c r="C124" s="198">
        <v>9</v>
      </c>
      <c r="D124" s="198">
        <v>0</v>
      </c>
      <c r="E124" s="198">
        <v>0</v>
      </c>
      <c r="F124" s="198">
        <v>5</v>
      </c>
      <c r="G124" s="198">
        <v>7</v>
      </c>
      <c r="H124" s="199">
        <v>1</v>
      </c>
      <c r="I124" s="298">
        <v>5</v>
      </c>
      <c r="J124" s="10">
        <v>2</v>
      </c>
      <c r="K124" s="10">
        <v>4</v>
      </c>
      <c r="L124" s="10">
        <v>4</v>
      </c>
      <c r="M124" s="10">
        <v>5</v>
      </c>
      <c r="N124" s="10">
        <v>8</v>
      </c>
      <c r="O124" s="300">
        <v>8</v>
      </c>
      <c r="P124" s="197">
        <f>COUNTIF(I124,4)</f>
        <v>0</v>
      </c>
      <c r="Q124" s="198">
        <f>COUNTIF(J124,9)</f>
        <v>0</v>
      </c>
      <c r="R124" s="198">
        <f>COUNTIF(K124,0)</f>
        <v>0</v>
      </c>
      <c r="S124" s="198">
        <f>COUNTIF(L124,0)</f>
        <v>0</v>
      </c>
      <c r="T124" s="198">
        <f>COUNTIF(M124,5)</f>
        <v>1</v>
      </c>
      <c r="U124" s="198">
        <f>COUNTIF(N124,7)</f>
        <v>0</v>
      </c>
      <c r="V124" s="200">
        <f>COUNTIF(O124,1)</f>
        <v>0</v>
      </c>
      <c r="W124" s="201">
        <f>SUMIF(P124:V124,1)</f>
        <v>1</v>
      </c>
      <c r="X124" s="202" t="str">
        <f>IF(ISBLANK(U125),"",IF(U125=1,"Gewinn",IF(U125=0,"Kein Gewinn","")))</f>
        <v>Kein Gewinn</v>
      </c>
      <c r="Y124" s="214" t="str">
        <f>IF(ISBLANK(V124),"",IF(V124=1,"Gewinn",IF(V124=0,"Kein Gewinn","")))</f>
        <v>Kein Gewinn</v>
      </c>
      <c r="Z124" s="433"/>
      <c r="AA124" s="402">
        <v>100000</v>
      </c>
      <c r="AB124" s="402">
        <v>100000</v>
      </c>
      <c r="AC124" s="409">
        <f>IF(V124=1,5,0*(IF(U124=2,77,0)*IF(T124=3,17,0)*IF(S124=4,77,0)*IF(R124=5,777,0)*IF(Q124=6,77777,0*(IF(P124=7,0,0)))))</f>
        <v>0</v>
      </c>
      <c r="AD124" s="411">
        <f>IF(U124=1,17,0*(IF(V124=2,77,0)*IF(U124=3,17,0)*IF(T124=4,77,0)*IF(S124=5,777,0)*IF(R124=6,77777,0*(IF(Q124=7,0,0)))))</f>
        <v>0</v>
      </c>
      <c r="AE124" s="411">
        <f>IF(X124=1,5,0*(IF(W124=2,77,0)*IF(V124=3,17,0)*IF(U124=4,77,0)*IF(T124=5,777,0)*IF(S124=6,77777,0*(IF(R124=7,0,0)))))</f>
        <v>0</v>
      </c>
      <c r="AF124" s="411">
        <f>IF(Y124=1,5,0*(IF(X124=2,77,0)*IF(W124=3,17,0)*IF(V124=4,77,0)*IF(U124=5,777,0)*IF(T124=6,77777,0*(IF(S124=7,0,0)))))</f>
        <v>0</v>
      </c>
      <c r="AG124" s="411">
        <f>IF(Z124=1,5,0*(IF(Y124=2,77,0)*IF(X124=3,17,0)*IF(W124=4,77,0)*IF(V124=5,777,0)*IF(U124=6,77777,0*(IF(T124=7,0,0)))))</f>
        <v>0</v>
      </c>
      <c r="AH124" s="411">
        <f>IF(AB124=1,5,0*(IF(Z124=2,77,0)*IF(Y124=3,17,0)*IF(X124=4,77,0)*IF(W124=5,777,0)*IF(V124=6,77777,0*(IF(U124=7,0,0)))))</f>
        <v>0</v>
      </c>
      <c r="AI124" s="413">
        <f>IF(AC124=1,5,0*(IF(AB124=2,77,0)*IF(Z124=3,17,0)*IF(Y124=4,77,0)*IF(X124=5,777,0)*IF(W124=6,77777,0*(IF(V124=7,0,0)))))</f>
        <v>0</v>
      </c>
      <c r="AJ124" s="192"/>
      <c r="AM124" s="415">
        <f>IF(U125=1,2.5,0*(IF(T125=2,6,0)*IF(S125=3,66,0)*IF(R125=4,666,0)*IF(Q125=5,6666,0)*IF(P125=6,100000,0)))</f>
        <v>0</v>
      </c>
      <c r="AN124" s="405">
        <f>IF(T125=1,6,0*(IF(U125=2,2.5,0)*IF(S125=3,66,0)*IF(R125=4,666,0)*IF(Q125=6666,777,0)*IF(P125=100000,0)))</f>
        <v>0</v>
      </c>
      <c r="AO124" s="405">
        <f>IF(S125=1,66,0*(IF(U125=2,2.5,0)*IF(T125=3,6,0)*IF(R125=4,666,0)*IF(Q125=5,6666,0)*IF(P125=6,100000,0)))</f>
        <v>0</v>
      </c>
      <c r="AP124" s="405">
        <f>IF(R125=1,666,0*(IF(U125=2,2.5,0)*IF(T125=3,66,0)*IF(S125=4,666,0)*IF(Q125=5,6666,0)*IF(P125=6,100000,0)))</f>
        <v>0</v>
      </c>
      <c r="AQ124" s="405">
        <f>IF(Q125=1,6666,0*(IF(U125=2,2.5,0)*IF(T125=3,6,0)*IF(S125=4,66,0)*IF(R125=5,666,0)*IF(P125=6,100000,0)))</f>
        <v>0</v>
      </c>
      <c r="AR124" s="407">
        <f>IF(P125=1,100000,0*(IF(U125=2,2.5,0)*IF(T125=3,6,0)*IF(S125=4,66,0)*IF(R125=5,666,0)*IF(Q125=6,6666,0)))</f>
        <v>0</v>
      </c>
    </row>
    <row r="125" spans="1:44" ht="15.75" thickBot="1" x14ac:dyDescent="0.3">
      <c r="A125" s="206" t="s">
        <v>21</v>
      </c>
      <c r="B125" s="207">
        <v>4</v>
      </c>
      <c r="C125" s="208">
        <v>9</v>
      </c>
      <c r="D125" s="208">
        <v>0</v>
      </c>
      <c r="E125" s="208">
        <v>0</v>
      </c>
      <c r="F125" s="208">
        <v>5</v>
      </c>
      <c r="G125" s="208">
        <v>7</v>
      </c>
      <c r="H125" s="209">
        <v>1</v>
      </c>
      <c r="I125" s="207">
        <v>2</v>
      </c>
      <c r="J125" s="208">
        <v>8</v>
      </c>
      <c r="K125" s="208">
        <v>8</v>
      </c>
      <c r="L125" s="208">
        <v>8</v>
      </c>
      <c r="M125" s="208">
        <v>6</v>
      </c>
      <c r="N125" s="208">
        <v>4</v>
      </c>
      <c r="O125" s="209"/>
      <c r="P125" s="210">
        <f>COUNTIF(I125,4)</f>
        <v>0</v>
      </c>
      <c r="Q125" s="211">
        <f>COUNTIF(J125,9)</f>
        <v>0</v>
      </c>
      <c r="R125" s="211">
        <f>COUNTIF(K125,0)</f>
        <v>0</v>
      </c>
      <c r="S125" s="211">
        <f>COUNTIF(L125,0)</f>
        <v>0</v>
      </c>
      <c r="T125" s="211">
        <f>COUNTIF(M125,5)</f>
        <v>0</v>
      </c>
      <c r="U125" s="211">
        <f>COUNTIF(N125,7)</f>
        <v>0</v>
      </c>
      <c r="V125" s="213"/>
      <c r="W125" s="214" t="str">
        <f>IF(ISBLANK($V$2),"",IF($V$2=1,"Gewinn",IF($V$2=0,"Kein Gewinn","")))</f>
        <v>Kein Gewinn</v>
      </c>
      <c r="X125" s="215">
        <f>SUMIF(P125:U125,1)</f>
        <v>0</v>
      </c>
      <c r="Y125" s="203" t="str">
        <f>IF(ISBLANK(U125),"",IF(U125=1,"Gewinn",IF(U125=0,"Kein Gewinn","")))</f>
        <v>Kein Gewinn</v>
      </c>
      <c r="Z125" s="434"/>
      <c r="AA125" s="403"/>
      <c r="AB125" s="403"/>
      <c r="AC125" s="417"/>
      <c r="AD125" s="418"/>
      <c r="AE125" s="418"/>
      <c r="AF125" s="418"/>
      <c r="AG125" s="418"/>
      <c r="AH125" s="418"/>
      <c r="AI125" s="419"/>
      <c r="AJ125" s="192"/>
      <c r="AM125" s="420"/>
      <c r="AN125" s="406"/>
      <c r="AO125" s="406"/>
      <c r="AP125" s="406"/>
      <c r="AQ125" s="406"/>
      <c r="AR125" s="408"/>
    </row>
    <row r="126" spans="1:44" ht="15.75" thickBot="1" x14ac:dyDescent="0.3">
      <c r="A126" s="179"/>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287">
        <v>44407</v>
      </c>
      <c r="AD126" s="287">
        <v>44407</v>
      </c>
      <c r="AE126" s="287">
        <v>44407</v>
      </c>
      <c r="AF126" s="287">
        <v>44407</v>
      </c>
      <c r="AG126" s="287">
        <v>44407</v>
      </c>
      <c r="AH126" s="287">
        <v>44407</v>
      </c>
      <c r="AI126" s="287">
        <v>44407</v>
      </c>
      <c r="AJ126" s="323"/>
      <c r="AK126" s="321"/>
      <c r="AL126" s="321"/>
      <c r="AM126" s="318">
        <v>44407</v>
      </c>
      <c r="AN126" s="318">
        <v>44407</v>
      </c>
      <c r="AO126" s="318">
        <v>44407</v>
      </c>
      <c r="AP126" s="318">
        <v>44407</v>
      </c>
      <c r="AQ126" s="318">
        <v>44407</v>
      </c>
      <c r="AR126" s="319">
        <v>44407</v>
      </c>
    </row>
    <row r="127" spans="1:44" ht="15.75" thickBot="1" x14ac:dyDescent="0.3">
      <c r="A127" s="17">
        <v>44407</v>
      </c>
      <c r="B127" s="361" t="s">
        <v>0</v>
      </c>
      <c r="C127" s="340"/>
      <c r="D127" s="340"/>
      <c r="E127" s="340"/>
      <c r="F127" s="340"/>
      <c r="G127" s="340"/>
      <c r="H127" s="346"/>
      <c r="I127" s="363" t="s">
        <v>1</v>
      </c>
      <c r="J127" s="364"/>
      <c r="K127" s="364"/>
      <c r="L127" s="364"/>
      <c r="M127" s="364"/>
      <c r="N127" s="364"/>
      <c r="O127" s="365"/>
      <c r="P127" s="361" t="s">
        <v>146</v>
      </c>
      <c r="Q127" s="340"/>
      <c r="R127" s="340"/>
      <c r="S127" s="340"/>
      <c r="T127" s="340"/>
      <c r="U127" s="340"/>
      <c r="V127" s="340"/>
      <c r="W127" s="184" t="s">
        <v>20</v>
      </c>
      <c r="X127" s="185" t="s">
        <v>21</v>
      </c>
      <c r="Y127" s="186" t="s">
        <v>4</v>
      </c>
      <c r="Z127" s="204" t="s">
        <v>5</v>
      </c>
      <c r="AA127" s="188" t="s">
        <v>147</v>
      </c>
      <c r="AB127" s="188" t="s">
        <v>148</v>
      </c>
      <c r="AC127" s="262" t="s">
        <v>149</v>
      </c>
      <c r="AD127" s="263" t="s">
        <v>150</v>
      </c>
      <c r="AE127" s="263" t="s">
        <v>151</v>
      </c>
      <c r="AF127" s="263" t="s">
        <v>152</v>
      </c>
      <c r="AG127" s="263" t="s">
        <v>153</v>
      </c>
      <c r="AH127" s="263" t="s">
        <v>154</v>
      </c>
      <c r="AI127" s="263" t="s">
        <v>155</v>
      </c>
      <c r="AJ127" s="192"/>
      <c r="AM127" s="269" t="s">
        <v>161</v>
      </c>
      <c r="AN127" s="270" t="s">
        <v>160</v>
      </c>
      <c r="AO127" s="270" t="s">
        <v>159</v>
      </c>
      <c r="AP127" s="270" t="s">
        <v>158</v>
      </c>
      <c r="AQ127" s="270" t="s">
        <v>157</v>
      </c>
      <c r="AR127" s="276" t="s">
        <v>156</v>
      </c>
    </row>
    <row r="128" spans="1:44" x14ac:dyDescent="0.25">
      <c r="A128" s="196" t="s">
        <v>20</v>
      </c>
      <c r="B128" s="197">
        <v>4</v>
      </c>
      <c r="C128" s="198">
        <v>9</v>
      </c>
      <c r="D128" s="198">
        <v>0</v>
      </c>
      <c r="E128" s="198">
        <v>0</v>
      </c>
      <c r="F128" s="198">
        <v>5</v>
      </c>
      <c r="G128" s="198">
        <v>7</v>
      </c>
      <c r="H128" s="199">
        <v>1</v>
      </c>
      <c r="I128" s="298">
        <v>1</v>
      </c>
      <c r="J128" s="10">
        <v>3</v>
      </c>
      <c r="K128" s="10">
        <v>4</v>
      </c>
      <c r="L128" s="10">
        <v>2</v>
      </c>
      <c r="M128" s="10">
        <v>7</v>
      </c>
      <c r="N128" s="10">
        <v>5</v>
      </c>
      <c r="O128" s="300">
        <v>4</v>
      </c>
      <c r="P128" s="197">
        <f>COUNTIF(I128,4)</f>
        <v>0</v>
      </c>
      <c r="Q128" s="198">
        <f>COUNTIF(J128,9)</f>
        <v>0</v>
      </c>
      <c r="R128" s="198">
        <f>COUNTIF(K128,0)</f>
        <v>0</v>
      </c>
      <c r="S128" s="198">
        <f>COUNTIF(L128,0)</f>
        <v>0</v>
      </c>
      <c r="T128" s="198">
        <f>COUNTIF(M128,5)</f>
        <v>0</v>
      </c>
      <c r="U128" s="198">
        <f>COUNTIF(N128,7)</f>
        <v>0</v>
      </c>
      <c r="V128" s="200">
        <f>COUNTIF(O128,1)</f>
        <v>0</v>
      </c>
      <c r="W128" s="201">
        <f>SUMIF(P128:V128,1)</f>
        <v>0</v>
      </c>
      <c r="X128" s="202" t="str">
        <f>IF(ISBLANK(U129),"",IF(U129=1,"Gewinn",IF(U129=0,"Kein Gewinn","")))</f>
        <v>Kein Gewinn</v>
      </c>
      <c r="Y128" s="214" t="str">
        <f>IF(ISBLANK(V128),"",IF(V128=1,"Gewinn",IF(V128=0,"Kein Gewinn","")))</f>
        <v>Kein Gewinn</v>
      </c>
      <c r="Z128" s="433"/>
      <c r="AA128" s="402">
        <v>100000</v>
      </c>
      <c r="AB128" s="402">
        <v>100000</v>
      </c>
      <c r="AC128" s="409">
        <f>IF(V128=1,5,0*(IF(U128=2,77,0)*IF(T128=3,17,0)*IF(S128=4,77,0)*IF(R128=5,777,0)*IF(Q128=6,77777,0*(IF(P128=7,0,0)))))</f>
        <v>0</v>
      </c>
      <c r="AD128" s="411">
        <f>IF(W128=1,5,0*(IF(V128=2,77,0)*IF(U128=3,17,0)*IF(T128=4,77,0)*IF(S128=5,777,0)*IF(R128=6,77777,0*(IF(Q128=7,0,0)))))</f>
        <v>0</v>
      </c>
      <c r="AE128" s="411">
        <f>IF(X128=1,5,0*(IF(W128=2,77,0)*IF(V128=3,17,0)*IF(U128=4,77,0)*IF(T128=5,777,0)*IF(S128=6,77777,0*(IF(R128=7,0,0)))))</f>
        <v>0</v>
      </c>
      <c r="AF128" s="411">
        <f>IF(Y128=1,5,0*(IF(X128=2,77,0)*IF(W128=3,17,0)*IF(V128=4,77,0)*IF(U128=5,777,0)*IF(T128=6,77777,0*(IF(S128=7,0,0)))))</f>
        <v>0</v>
      </c>
      <c r="AG128" s="411">
        <f>IF(Z128=1,5,0*(IF(Y128=2,77,0)*IF(X128=3,17,0)*IF(W128=4,77,0)*IF(V128=5,777,0)*IF(U128=6,77777,0*(IF(T128=7,0,0)))))</f>
        <v>0</v>
      </c>
      <c r="AH128" s="411">
        <f>IF(AB128=1,5,0*(IF(Z128=2,77,0)*IF(Y128=3,17,0)*IF(X128=4,77,0)*IF(W128=5,777,0)*IF(V128=6,77777,0*(IF(U128=7,0,0)))))</f>
        <v>0</v>
      </c>
      <c r="AI128" s="413">
        <f>IF(AC128=1,5,0*(IF(AB128=2,77,0)*IF(Z128=3,17,0)*IF(Y128=4,77,0)*IF(X128=5,777,0)*IF(W128=6,77777,0*(IF(V128=7,0,0)))))</f>
        <v>0</v>
      </c>
      <c r="AJ128" s="192"/>
      <c r="AM128" s="415">
        <f>IF(U129=1,2.5,0*(IF(T129=2,6,0)*IF(S129=3,66,0)*IF(R129=4,666,0)*IF(Q129=5,6666,0)*IF(P129=6,100000,0)))</f>
        <v>0</v>
      </c>
      <c r="AN128" s="405">
        <f>IF(T129=1,6,0*(IF(U129=2,2.5,0)*IF(S129=3,66,0)*IF(R129=4,666,0)*IF(Q129=6666,777,0)*IF(P129=100000,0)))</f>
        <v>0</v>
      </c>
      <c r="AO128" s="405">
        <f>IF(S129=1,66,0*(IF(U129=2,2.5,0)*IF(T129=3,6,0)*IF(R129=4,666,0)*IF(Q129=5,6666,0)*IF(P129=6,100000,0)))</f>
        <v>0</v>
      </c>
      <c r="AP128" s="405">
        <f>IF(R129=1,666,0*(IF(U129=2,2.5,0)*IF(T129=3,66,0)*IF(S129=4,666,0)*IF(Q129=5,6666,0)*IF(P129=6,100000,0)))</f>
        <v>0</v>
      </c>
      <c r="AQ128" s="405">
        <f>IF(Q129=1,6666,0*(IF(U129=2,2.5,0)*IF(T129=3,6,0)*IF(S129=4,66,0)*IF(R129=5,666,0)*IF(P129=6,100000,0)))</f>
        <v>0</v>
      </c>
      <c r="AR128" s="407">
        <f>IF(P129=1,100000,0*(IF(U129=2,2.5,0)*IF(T129=3,6,0)*IF(S129=4,66,0)*IF(R129=5,666,0)*IF(Q129=6,6666,0)))</f>
        <v>0</v>
      </c>
    </row>
    <row r="129" spans="1:44" ht="15.75" thickBot="1" x14ac:dyDescent="0.3">
      <c r="A129" s="206" t="s">
        <v>21</v>
      </c>
      <c r="B129" s="207">
        <v>4</v>
      </c>
      <c r="C129" s="208">
        <v>9</v>
      </c>
      <c r="D129" s="208">
        <v>0</v>
      </c>
      <c r="E129" s="208">
        <v>0</v>
      </c>
      <c r="F129" s="208">
        <v>5</v>
      </c>
      <c r="G129" s="208">
        <v>7</v>
      </c>
      <c r="H129" s="209">
        <v>1</v>
      </c>
      <c r="I129" s="207">
        <v>2</v>
      </c>
      <c r="J129" s="208">
        <v>7</v>
      </c>
      <c r="K129" s="208">
        <v>9</v>
      </c>
      <c r="L129" s="208">
        <v>4</v>
      </c>
      <c r="M129" s="208">
        <v>9</v>
      </c>
      <c r="N129" s="208">
        <v>1</v>
      </c>
      <c r="O129" s="209"/>
      <c r="P129" s="210">
        <f>COUNTIF(I129,4)</f>
        <v>0</v>
      </c>
      <c r="Q129" s="211">
        <f>COUNTIF(J129,9)</f>
        <v>0</v>
      </c>
      <c r="R129" s="211">
        <f>COUNTIF(K129,0)</f>
        <v>0</v>
      </c>
      <c r="S129" s="211">
        <f>COUNTIF(L129,0)</f>
        <v>0</v>
      </c>
      <c r="T129" s="211">
        <f>COUNTIF(M129,5)</f>
        <v>0</v>
      </c>
      <c r="U129" s="211">
        <f>COUNTIF(N129,7)</f>
        <v>0</v>
      </c>
      <c r="V129" s="213"/>
      <c r="W129" s="214" t="str">
        <f>IF(ISBLANK($V$2),"",IF($V$2=1,"Gewinn",IF($V$2=0,"Kein Gewinn","")))</f>
        <v>Kein Gewinn</v>
      </c>
      <c r="X129" s="215">
        <f>SUMIF(P129:U129,1)</f>
        <v>0</v>
      </c>
      <c r="Y129" s="203" t="str">
        <f>IF(ISBLANK(U129),"",IF(U129=1,"Gewinn",IF(U129=0,"Kein Gewinn","")))</f>
        <v>Kein Gewinn</v>
      </c>
      <c r="Z129" s="434"/>
      <c r="AA129" s="403"/>
      <c r="AB129" s="403"/>
      <c r="AC129" s="417"/>
      <c r="AD129" s="418"/>
      <c r="AE129" s="418"/>
      <c r="AF129" s="418"/>
      <c r="AG129" s="418"/>
      <c r="AH129" s="418"/>
      <c r="AI129" s="419"/>
      <c r="AJ129" s="192"/>
      <c r="AM129" s="420"/>
      <c r="AN129" s="406"/>
      <c r="AO129" s="406"/>
      <c r="AP129" s="406"/>
      <c r="AQ129" s="406"/>
      <c r="AR129" s="408"/>
    </row>
    <row r="130" spans="1:44" ht="15.75" thickBot="1" x14ac:dyDescent="0.3">
      <c r="A130" s="179"/>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287">
        <v>44414</v>
      </c>
      <c r="AD130" s="287">
        <v>44414</v>
      </c>
      <c r="AE130" s="287">
        <v>44414</v>
      </c>
      <c r="AF130" s="287">
        <v>44414</v>
      </c>
      <c r="AG130" s="287">
        <v>44414</v>
      </c>
      <c r="AH130" s="287">
        <v>44414</v>
      </c>
      <c r="AI130" s="287">
        <v>44414</v>
      </c>
      <c r="AJ130" s="323"/>
      <c r="AK130" s="321"/>
      <c r="AL130" s="321"/>
      <c r="AM130" s="318">
        <v>44414</v>
      </c>
      <c r="AN130" s="318">
        <v>44414</v>
      </c>
      <c r="AO130" s="318">
        <v>44414</v>
      </c>
      <c r="AP130" s="318">
        <v>44414</v>
      </c>
      <c r="AQ130" s="318">
        <v>44414</v>
      </c>
      <c r="AR130" s="319">
        <v>44414</v>
      </c>
    </row>
    <row r="131" spans="1:44" ht="15.75" thickBot="1" x14ac:dyDescent="0.3">
      <c r="A131" s="17">
        <v>44414</v>
      </c>
      <c r="B131" s="361" t="s">
        <v>0</v>
      </c>
      <c r="C131" s="340"/>
      <c r="D131" s="340"/>
      <c r="E131" s="340"/>
      <c r="F131" s="340"/>
      <c r="G131" s="340"/>
      <c r="H131" s="346"/>
      <c r="I131" s="363" t="s">
        <v>1</v>
      </c>
      <c r="J131" s="364"/>
      <c r="K131" s="364"/>
      <c r="L131" s="364"/>
      <c r="M131" s="364"/>
      <c r="N131" s="364"/>
      <c r="O131" s="365"/>
      <c r="P131" s="361" t="s">
        <v>146</v>
      </c>
      <c r="Q131" s="340"/>
      <c r="R131" s="340"/>
      <c r="S131" s="340"/>
      <c r="T131" s="340"/>
      <c r="U131" s="340"/>
      <c r="V131" s="340"/>
      <c r="W131" s="184" t="s">
        <v>20</v>
      </c>
      <c r="X131" s="185" t="s">
        <v>21</v>
      </c>
      <c r="Y131" s="186" t="s">
        <v>4</v>
      </c>
      <c r="Z131" s="204" t="s">
        <v>5</v>
      </c>
      <c r="AA131" s="188" t="s">
        <v>147</v>
      </c>
      <c r="AB131" s="188" t="s">
        <v>148</v>
      </c>
      <c r="AC131" s="262" t="s">
        <v>149</v>
      </c>
      <c r="AD131" s="263" t="s">
        <v>150</v>
      </c>
      <c r="AE131" s="263" t="s">
        <v>151</v>
      </c>
      <c r="AF131" s="263" t="s">
        <v>152</v>
      </c>
      <c r="AG131" s="263" t="s">
        <v>153</v>
      </c>
      <c r="AH131" s="263" t="s">
        <v>154</v>
      </c>
      <c r="AI131" s="263" t="s">
        <v>155</v>
      </c>
      <c r="AJ131" s="192"/>
      <c r="AM131" s="269" t="s">
        <v>161</v>
      </c>
      <c r="AN131" s="270" t="s">
        <v>160</v>
      </c>
      <c r="AO131" s="270" t="s">
        <v>159</v>
      </c>
      <c r="AP131" s="270" t="s">
        <v>158</v>
      </c>
      <c r="AQ131" s="270" t="s">
        <v>157</v>
      </c>
      <c r="AR131" s="276" t="s">
        <v>156</v>
      </c>
    </row>
    <row r="132" spans="1:44" x14ac:dyDescent="0.25">
      <c r="A132" s="196" t="s">
        <v>20</v>
      </c>
      <c r="B132" s="197">
        <v>4</v>
      </c>
      <c r="C132" s="198">
        <v>9</v>
      </c>
      <c r="D132" s="198">
        <v>0</v>
      </c>
      <c r="E132" s="198">
        <v>0</v>
      </c>
      <c r="F132" s="198">
        <v>5</v>
      </c>
      <c r="G132" s="198">
        <v>7</v>
      </c>
      <c r="H132" s="199">
        <v>1</v>
      </c>
      <c r="I132" s="298">
        <v>2</v>
      </c>
      <c r="J132" s="10">
        <v>9</v>
      </c>
      <c r="K132" s="10">
        <v>2</v>
      </c>
      <c r="L132" s="10">
        <v>2</v>
      </c>
      <c r="M132" s="10">
        <v>4</v>
      </c>
      <c r="N132" s="10">
        <v>5</v>
      </c>
      <c r="O132" s="300">
        <v>8</v>
      </c>
      <c r="P132" s="197">
        <f>COUNTIF(I132,4)</f>
        <v>0</v>
      </c>
      <c r="Q132" s="198">
        <f>COUNTIF(J132,9)</f>
        <v>1</v>
      </c>
      <c r="R132" s="198">
        <f>COUNTIF(K132,0)</f>
        <v>0</v>
      </c>
      <c r="S132" s="198">
        <f>COUNTIF(L132,0)</f>
        <v>0</v>
      </c>
      <c r="T132" s="198">
        <f>COUNTIF(M132,5)</f>
        <v>0</v>
      </c>
      <c r="U132" s="198">
        <f>COUNTIF(N132,7)</f>
        <v>0</v>
      </c>
      <c r="V132" s="200">
        <f>COUNTIF(O132,1)</f>
        <v>0</v>
      </c>
      <c r="W132" s="201">
        <f>SUMIF(P132:V132,1)</f>
        <v>1</v>
      </c>
      <c r="X132" s="202" t="str">
        <f>IF(ISBLANK(U133),"",IF(U133=1,"Gewinn",IF(U133=0,"Kein Gewinn","")))</f>
        <v>Kein Gewinn</v>
      </c>
      <c r="Y132" s="214" t="str">
        <f>IF(ISBLANK(V132),"",IF(V132=1,"Gewinn",IF(V132=0,"Kein Gewinn","")))</f>
        <v>Kein Gewinn</v>
      </c>
      <c r="Z132" s="433"/>
      <c r="AA132" s="402">
        <v>100000</v>
      </c>
      <c r="AB132" s="402">
        <v>100000</v>
      </c>
      <c r="AC132" s="409">
        <f>IF(V132=1,5,0*(IF(U132=2,77,0)*IF(T132=3,17,0)*IF(S132=4,77,0)*IF(R132=5,777,0)*IF(Q132=6,77777,0*(IF(P132=7,0,0)))))</f>
        <v>0</v>
      </c>
      <c r="AD132" s="411">
        <f>IF(U132=1,17,0*(IF(V132=2,77,0)*IF(U132=3,17,0)*IF(T132=4,77,0)*IF(S132=5,777,0)*IF(R132=6,77777,0*(IF(Q132=7,0,0)))))</f>
        <v>0</v>
      </c>
      <c r="AE132" s="411">
        <f>IF(X132=1,5,0*(IF(W132=2,77,0)*IF(V132=3,17,0)*IF(U132=4,77,0)*IF(T132=5,777,0)*IF(S132=6,77777,0*(IF(R132=7,0,0)))))</f>
        <v>0</v>
      </c>
      <c r="AF132" s="411">
        <f>IF(Y132=1,5,0*(IF(X132=2,77,0)*IF(W132=3,17,0)*IF(V132=4,77,0)*IF(U132=5,777,0)*IF(T132=6,77777,0*(IF(S132=7,0,0)))))</f>
        <v>0</v>
      </c>
      <c r="AG132" s="411">
        <f>IF(Z132=1,5,0*(IF(Y132=2,77,0)*IF(X132=3,17,0)*IF(W132=4,77,0)*IF(V132=5,777,0)*IF(U132=6,77777,0*(IF(T132=7,0,0)))))</f>
        <v>0</v>
      </c>
      <c r="AH132" s="411">
        <f>IF(AB132=1,5,0*(IF(Z132=2,77,0)*IF(Y132=3,17,0)*IF(X132=4,77,0)*IF(W132=5,777,0)*IF(V132=6,77777,0*(IF(U132=7,0,0)))))</f>
        <v>0</v>
      </c>
      <c r="AI132" s="413">
        <f>IF(AC132=1,5,0*(IF(AB132=2,77,0)*IF(Z132=3,17,0)*IF(Y132=4,77,0)*IF(X132=5,777,0)*IF(W132=6,77777,0*(IF(V132=7,0,0)))))</f>
        <v>0</v>
      </c>
      <c r="AJ132" s="192"/>
      <c r="AM132" s="415">
        <f>IF(U133=1,2.5,0*(IF(T133=2,6,0)*IF(S133=3,66,0)*IF(R133=4,666,0)*IF(Q133=5,6666,0)*IF(P133=6,100000,0)))</f>
        <v>0</v>
      </c>
      <c r="AN132" s="405">
        <f>IF(T133=1,6,0*(IF(U133=2,2.5,0)*IF(S133=3,66,0)*IF(R133=4,666,0)*IF(Q133=6666,777,0)*IF(P133=100000,0)))</f>
        <v>0</v>
      </c>
      <c r="AO132" s="405">
        <f>IF(S133=1,66,0*(IF(U133=2,2.5,0)*IF(T133=3,6,0)*IF(R133=4,666,0)*IF(Q133=5,6666,0)*IF(P133=6,100000,0)))</f>
        <v>0</v>
      </c>
      <c r="AP132" s="405">
        <f>IF(R133=1,666,0*(IF(U133=2,2.5,0)*IF(T133=3,66,0)*IF(S133=4,666,0)*IF(Q133=5,6666,0)*IF(P133=6,100000,0)))</f>
        <v>0</v>
      </c>
      <c r="AQ132" s="405">
        <f>IF(Q133=1,6666,0*(IF(U133=2,2.5,0)*IF(T133=3,6,0)*IF(S133=4,66,0)*IF(R133=5,666,0)*IF(P133=6,100000,0)))</f>
        <v>0</v>
      </c>
      <c r="AR132" s="407">
        <f>IF(P133=1,100000,0*(IF(U133=2,2.5,0)*IF(T133=3,6,0)*IF(S133=4,66,0)*IF(R133=5,666,0)*IF(Q133=6,6666,0)))</f>
        <v>0</v>
      </c>
    </row>
    <row r="133" spans="1:44" ht="15.75" thickBot="1" x14ac:dyDescent="0.3">
      <c r="A133" s="206" t="s">
        <v>21</v>
      </c>
      <c r="B133" s="207">
        <v>4</v>
      </c>
      <c r="C133" s="208">
        <v>9</v>
      </c>
      <c r="D133" s="208">
        <v>0</v>
      </c>
      <c r="E133" s="208">
        <v>0</v>
      </c>
      <c r="F133" s="208">
        <v>5</v>
      </c>
      <c r="G133" s="208">
        <v>7</v>
      </c>
      <c r="H133" s="209">
        <v>1</v>
      </c>
      <c r="I133" s="207">
        <v>8</v>
      </c>
      <c r="J133" s="208">
        <v>2</v>
      </c>
      <c r="K133" s="208">
        <v>4</v>
      </c>
      <c r="L133" s="208">
        <v>4</v>
      </c>
      <c r="M133" s="208">
        <v>3</v>
      </c>
      <c r="N133" s="208">
        <v>8</v>
      </c>
      <c r="O133" s="209"/>
      <c r="P133" s="210">
        <f>COUNTIF(I133,4)</f>
        <v>0</v>
      </c>
      <c r="Q133" s="211">
        <f>COUNTIF(J133,9)</f>
        <v>0</v>
      </c>
      <c r="R133" s="211">
        <f>COUNTIF(K133,0)</f>
        <v>0</v>
      </c>
      <c r="S133" s="211">
        <f>COUNTIF(L133,0)</f>
        <v>0</v>
      </c>
      <c r="T133" s="211">
        <f>COUNTIF(M133,5)</f>
        <v>0</v>
      </c>
      <c r="U133" s="211">
        <f>COUNTIF(N133,7)</f>
        <v>0</v>
      </c>
      <c r="V133" s="213"/>
      <c r="W133" s="214" t="str">
        <f>IF(ISBLANK($V$2),"",IF($V$2=1,"Gewinn",IF($V$2=0,"Kein Gewinn","")))</f>
        <v>Kein Gewinn</v>
      </c>
      <c r="X133" s="215">
        <f>SUMIF(P133:U133,1)</f>
        <v>0</v>
      </c>
      <c r="Y133" s="203" t="str">
        <f>IF(ISBLANK(U133),"",IF(U133=1,"Gewinn",IF(U133=0,"Kein Gewinn","")))</f>
        <v>Kein Gewinn</v>
      </c>
      <c r="Z133" s="434"/>
      <c r="AA133" s="403"/>
      <c r="AB133" s="403"/>
      <c r="AC133" s="417"/>
      <c r="AD133" s="418"/>
      <c r="AE133" s="418"/>
      <c r="AF133" s="418"/>
      <c r="AG133" s="418"/>
      <c r="AH133" s="418"/>
      <c r="AI133" s="419"/>
      <c r="AJ133" s="192"/>
      <c r="AM133" s="420"/>
      <c r="AN133" s="406"/>
      <c r="AO133" s="406"/>
      <c r="AP133" s="406"/>
      <c r="AQ133" s="406"/>
      <c r="AR133" s="408"/>
    </row>
    <row r="134" spans="1:44" ht="15.75" thickBot="1" x14ac:dyDescent="0.3">
      <c r="A134" s="179"/>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287">
        <v>44421</v>
      </c>
      <c r="AD134" s="287">
        <v>44421</v>
      </c>
      <c r="AE134" s="287">
        <v>44421</v>
      </c>
      <c r="AF134" s="287">
        <v>44421</v>
      </c>
      <c r="AG134" s="287">
        <v>44421</v>
      </c>
      <c r="AH134" s="287">
        <v>44421</v>
      </c>
      <c r="AI134" s="287">
        <v>44421</v>
      </c>
      <c r="AJ134" s="323"/>
      <c r="AK134" s="321"/>
      <c r="AL134" s="321"/>
      <c r="AM134" s="282">
        <v>44421</v>
      </c>
      <c r="AN134" s="282">
        <v>44421</v>
      </c>
      <c r="AO134" s="282">
        <v>44421</v>
      </c>
      <c r="AP134" s="282">
        <v>44421</v>
      </c>
      <c r="AQ134" s="282">
        <v>44421</v>
      </c>
      <c r="AR134" s="283">
        <v>44421</v>
      </c>
    </row>
    <row r="135" spans="1:44" ht="15.75" thickBot="1" x14ac:dyDescent="0.3">
      <c r="A135" s="17">
        <v>44421</v>
      </c>
      <c r="B135" s="361" t="s">
        <v>0</v>
      </c>
      <c r="C135" s="340"/>
      <c r="D135" s="340"/>
      <c r="E135" s="340"/>
      <c r="F135" s="340"/>
      <c r="G135" s="340"/>
      <c r="H135" s="346"/>
      <c r="I135" s="363" t="s">
        <v>1</v>
      </c>
      <c r="J135" s="364"/>
      <c r="K135" s="364"/>
      <c r="L135" s="364"/>
      <c r="M135" s="364"/>
      <c r="N135" s="364"/>
      <c r="O135" s="365"/>
      <c r="P135" s="361" t="s">
        <v>146</v>
      </c>
      <c r="Q135" s="340"/>
      <c r="R135" s="340"/>
      <c r="S135" s="340"/>
      <c r="T135" s="340"/>
      <c r="U135" s="340"/>
      <c r="V135" s="340"/>
      <c r="W135" s="184" t="s">
        <v>20</v>
      </c>
      <c r="X135" s="185" t="s">
        <v>21</v>
      </c>
      <c r="Y135" s="186" t="s">
        <v>4</v>
      </c>
      <c r="Z135" s="204" t="s">
        <v>5</v>
      </c>
      <c r="AA135" s="188" t="s">
        <v>147</v>
      </c>
      <c r="AB135" s="188" t="s">
        <v>148</v>
      </c>
      <c r="AC135" s="262" t="s">
        <v>149</v>
      </c>
      <c r="AD135" s="263" t="s">
        <v>150</v>
      </c>
      <c r="AE135" s="263" t="s">
        <v>151</v>
      </c>
      <c r="AF135" s="263" t="s">
        <v>152</v>
      </c>
      <c r="AG135" s="263" t="s">
        <v>153</v>
      </c>
      <c r="AH135" s="263" t="s">
        <v>154</v>
      </c>
      <c r="AI135" s="263" t="s">
        <v>155</v>
      </c>
      <c r="AJ135" s="192"/>
      <c r="AM135" s="269" t="s">
        <v>161</v>
      </c>
      <c r="AN135" s="270" t="s">
        <v>160</v>
      </c>
      <c r="AO135" s="270" t="s">
        <v>159</v>
      </c>
      <c r="AP135" s="270" t="s">
        <v>158</v>
      </c>
      <c r="AQ135" s="270" t="s">
        <v>157</v>
      </c>
      <c r="AR135" s="276" t="s">
        <v>156</v>
      </c>
    </row>
    <row r="136" spans="1:44" x14ac:dyDescent="0.25">
      <c r="A136" s="196" t="s">
        <v>20</v>
      </c>
      <c r="B136" s="197">
        <v>4</v>
      </c>
      <c r="C136" s="198">
        <v>9</v>
      </c>
      <c r="D136" s="198">
        <v>0</v>
      </c>
      <c r="E136" s="198">
        <v>0</v>
      </c>
      <c r="F136" s="198">
        <v>5</v>
      </c>
      <c r="G136" s="198">
        <v>7</v>
      </c>
      <c r="H136" s="199">
        <v>1</v>
      </c>
      <c r="I136" s="298">
        <v>2</v>
      </c>
      <c r="J136" s="10">
        <v>8</v>
      </c>
      <c r="K136" s="10">
        <v>7</v>
      </c>
      <c r="L136" s="10">
        <v>6</v>
      </c>
      <c r="M136" s="10">
        <v>2</v>
      </c>
      <c r="N136" s="10">
        <v>8</v>
      </c>
      <c r="O136" s="300">
        <v>8</v>
      </c>
      <c r="P136" s="197">
        <f>COUNTIF(I136,4)</f>
        <v>0</v>
      </c>
      <c r="Q136" s="198">
        <f>COUNTIF(J136,9)</f>
        <v>0</v>
      </c>
      <c r="R136" s="198">
        <f>COUNTIF(K136,0)</f>
        <v>0</v>
      </c>
      <c r="S136" s="198">
        <f>COUNTIF(L136,0)</f>
        <v>0</v>
      </c>
      <c r="T136" s="198">
        <f>COUNTIF(M136,5)</f>
        <v>0</v>
      </c>
      <c r="U136" s="198">
        <f>COUNTIF(N136,7)</f>
        <v>0</v>
      </c>
      <c r="V136" s="200">
        <f>COUNTIF(O136,1)</f>
        <v>0</v>
      </c>
      <c r="W136" s="201">
        <f>SUMIF(P136:V136,1)</f>
        <v>0</v>
      </c>
      <c r="X136" s="202" t="str">
        <f>IF(ISBLANK(U137),"",IF(U137=1,"Gewinn",IF(U137=0,"Kein Gewinn","")))</f>
        <v>Kein Gewinn</v>
      </c>
      <c r="Y136" s="214" t="str">
        <f>IF(ISBLANK(V136),"",IF(V136=1,"Gewinn",IF(V136=0,"Kein Gewinn","")))</f>
        <v>Kein Gewinn</v>
      </c>
      <c r="Z136" s="433"/>
      <c r="AA136" s="402">
        <v>100000</v>
      </c>
      <c r="AB136" s="402">
        <v>100000</v>
      </c>
      <c r="AC136" s="409">
        <f>IF(V136=1,5,0*(IF(U136=2,77,0)*IF(T136=3,17,0)*IF(S136=4,77,0)*IF(R136=5,777,0)*IF(Q136=6,77777,0*(IF(P136=7,0,0)))))</f>
        <v>0</v>
      </c>
      <c r="AD136" s="411">
        <f>IF(W136=1,5,0*(IF(V136=2,77,0)*IF(U136=3,17,0)*IF(T136=4,77,0)*IF(S136=5,777,0)*IF(R136=6,77777,0*(IF(Q136=7,0,0)))))</f>
        <v>0</v>
      </c>
      <c r="AE136" s="411">
        <f>IF(X136=1,5,0*(IF(W136=2,77,0)*IF(V136=3,17,0)*IF(U136=4,77,0)*IF(T136=5,777,0)*IF(S136=6,77777,0*(IF(R136=7,0,0)))))</f>
        <v>0</v>
      </c>
      <c r="AF136" s="411">
        <f>IF(Y136=1,5,0*(IF(X136=2,77,0)*IF(W136=3,17,0)*IF(V136=4,77,0)*IF(U136=5,777,0)*IF(T136=6,77777,0*(IF(S136=7,0,0)))))</f>
        <v>0</v>
      </c>
      <c r="AG136" s="411">
        <f>IF(Z136=1,5,0*(IF(Y136=2,77,0)*IF(X136=3,17,0)*IF(W136=4,77,0)*IF(V136=5,777,0)*IF(U136=6,77777,0*(IF(T136=7,0,0)))))</f>
        <v>0</v>
      </c>
      <c r="AH136" s="411">
        <f>IF(AB136=1,5,0*(IF(Z136=2,77,0)*IF(Y136=3,17,0)*IF(X136=4,77,0)*IF(W136=5,777,0)*IF(V136=6,77777,0*(IF(U136=7,0,0)))))</f>
        <v>0</v>
      </c>
      <c r="AI136" s="413">
        <f>IF(AC136=1,5,0*(IF(AB136=2,77,0)*IF(Z136=3,17,0)*IF(Y136=4,77,0)*IF(X136=5,777,0)*IF(W136=6,77777,0*(IF(V136=7,0,0)))))</f>
        <v>0</v>
      </c>
      <c r="AJ136" s="192"/>
      <c r="AM136" s="415">
        <f>IF(U137=1,2.5,0*(IF(T137=2,6,0)*IF(S137=3,66,0)*IF(R137=4,666,0)*IF(Q137=5,6666,0)*IF(P137=6,100000,0)))</f>
        <v>0</v>
      </c>
      <c r="AN136" s="405">
        <f>IF(T137=1,6,0*(IF(U137=2,2.5,0)*IF(S137=3,66,0)*IF(R137=4,666,0)*IF(Q137=6666,777,0)*IF(P137=100000,0)))</f>
        <v>0</v>
      </c>
      <c r="AO136" s="405">
        <f>IF(S137=1,66,0*(IF(U137=2,2.5,0)*IF(T137=3,6,0)*IF(R137=4,666,0)*IF(Q137=5,6666,0)*IF(P137=6,100000,0)))</f>
        <v>0</v>
      </c>
      <c r="AP136" s="405">
        <f>IF(R137=1,666,0*(IF(U137=2,2.5,0)*IF(T137=3,66,0)*IF(S137=4,666,0)*IF(Q137=5,6666,0)*IF(P137=6,100000,0)))</f>
        <v>0</v>
      </c>
      <c r="AQ136" s="405">
        <f>IF(Q137=1,6666,0*(IF(U137=2,2.5,0)*IF(T137=3,6,0)*IF(S137=4,66,0)*IF(R137=5,666,0)*IF(P137=6,100000,0)))</f>
        <v>0</v>
      </c>
      <c r="AR136" s="407">
        <f>IF(P137=1,100000,0*(IF(U137=2,2.5,0)*IF(T137=3,6,0)*IF(S137=4,66,0)*IF(R137=5,666,0)*IF(Q137=6,6666,0)))</f>
        <v>0</v>
      </c>
    </row>
    <row r="137" spans="1:44" ht="15.75" thickBot="1" x14ac:dyDescent="0.3">
      <c r="A137" s="206" t="s">
        <v>21</v>
      </c>
      <c r="B137" s="207">
        <v>4</v>
      </c>
      <c r="C137" s="208">
        <v>9</v>
      </c>
      <c r="D137" s="208">
        <v>0</v>
      </c>
      <c r="E137" s="208">
        <v>0</v>
      </c>
      <c r="F137" s="208">
        <v>5</v>
      </c>
      <c r="G137" s="208">
        <v>7</v>
      </c>
      <c r="H137" s="209">
        <v>1</v>
      </c>
      <c r="I137" s="207">
        <v>3</v>
      </c>
      <c r="J137" s="208">
        <v>0</v>
      </c>
      <c r="K137" s="208">
        <v>6</v>
      </c>
      <c r="L137" s="208">
        <v>6</v>
      </c>
      <c r="M137" s="208">
        <v>3</v>
      </c>
      <c r="N137" s="208">
        <v>9</v>
      </c>
      <c r="O137" s="209"/>
      <c r="P137" s="210">
        <f>COUNTIF(I137,4)</f>
        <v>0</v>
      </c>
      <c r="Q137" s="211">
        <f>COUNTIF(J137,9)</f>
        <v>0</v>
      </c>
      <c r="R137" s="211">
        <f>COUNTIF(K137,0)</f>
        <v>0</v>
      </c>
      <c r="S137" s="211">
        <f>COUNTIF(L137,0)</f>
        <v>0</v>
      </c>
      <c r="T137" s="211">
        <f>COUNTIF(M137,5)</f>
        <v>0</v>
      </c>
      <c r="U137" s="211">
        <f>COUNTIF(N137,7)</f>
        <v>0</v>
      </c>
      <c r="V137" s="213"/>
      <c r="W137" s="214" t="str">
        <f>IF(ISBLANK($V$2),"",IF($V$2=1,"Gewinn",IF($V$2=0,"Kein Gewinn","")))</f>
        <v>Kein Gewinn</v>
      </c>
      <c r="X137" s="215">
        <f>SUMIF(P137:U137,1)</f>
        <v>0</v>
      </c>
      <c r="Y137" s="203" t="str">
        <f>IF(ISBLANK(U137),"",IF(U137=1,"Gewinn",IF(U137=0,"Kein Gewinn","")))</f>
        <v>Kein Gewinn</v>
      </c>
      <c r="Z137" s="434"/>
      <c r="AA137" s="403"/>
      <c r="AB137" s="403"/>
      <c r="AC137" s="417"/>
      <c r="AD137" s="418"/>
      <c r="AE137" s="418"/>
      <c r="AF137" s="418"/>
      <c r="AG137" s="418"/>
      <c r="AH137" s="418"/>
      <c r="AI137" s="419"/>
      <c r="AJ137" s="192"/>
      <c r="AM137" s="420"/>
      <c r="AN137" s="406"/>
      <c r="AO137" s="406"/>
      <c r="AP137" s="406"/>
      <c r="AQ137" s="406"/>
      <c r="AR137" s="408"/>
    </row>
    <row r="138" spans="1:44" ht="15.75" thickBot="1" x14ac:dyDescent="0.3">
      <c r="A138" s="179"/>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281">
        <v>44428</v>
      </c>
      <c r="AD138" s="281">
        <v>44428</v>
      </c>
      <c r="AE138" s="281">
        <v>44428</v>
      </c>
      <c r="AF138" s="281">
        <v>44428</v>
      </c>
      <c r="AG138" s="281">
        <v>44428</v>
      </c>
      <c r="AH138" s="281">
        <v>44428</v>
      </c>
      <c r="AI138" s="281">
        <v>44428</v>
      </c>
      <c r="AJ138" s="322"/>
      <c r="AK138" s="183"/>
      <c r="AL138" s="183"/>
      <c r="AM138" s="282">
        <v>44428</v>
      </c>
      <c r="AN138" s="282">
        <v>44428</v>
      </c>
      <c r="AO138" s="282">
        <v>44428</v>
      </c>
      <c r="AP138" s="282">
        <v>44428</v>
      </c>
      <c r="AQ138" s="282">
        <v>44428</v>
      </c>
      <c r="AR138" s="283">
        <v>44428</v>
      </c>
    </row>
    <row r="139" spans="1:44" ht="15.75" thickBot="1" x14ac:dyDescent="0.3">
      <c r="A139" s="17">
        <v>44428</v>
      </c>
      <c r="B139" s="361" t="s">
        <v>0</v>
      </c>
      <c r="C139" s="340"/>
      <c r="D139" s="340"/>
      <c r="E139" s="340"/>
      <c r="F139" s="340"/>
      <c r="G139" s="340"/>
      <c r="H139" s="346"/>
      <c r="I139" s="363" t="s">
        <v>1</v>
      </c>
      <c r="J139" s="364"/>
      <c r="K139" s="364"/>
      <c r="L139" s="364"/>
      <c r="M139" s="364"/>
      <c r="N139" s="364"/>
      <c r="O139" s="365"/>
      <c r="P139" s="361" t="s">
        <v>146</v>
      </c>
      <c r="Q139" s="340"/>
      <c r="R139" s="340"/>
      <c r="S139" s="340"/>
      <c r="T139" s="340"/>
      <c r="U139" s="340"/>
      <c r="V139" s="340"/>
      <c r="W139" s="184" t="s">
        <v>20</v>
      </c>
      <c r="X139" s="185" t="s">
        <v>21</v>
      </c>
      <c r="Y139" s="186" t="s">
        <v>4</v>
      </c>
      <c r="Z139" s="204" t="s">
        <v>5</v>
      </c>
      <c r="AA139" s="188" t="s">
        <v>147</v>
      </c>
      <c r="AB139" s="188" t="s">
        <v>148</v>
      </c>
      <c r="AC139" s="262" t="s">
        <v>149</v>
      </c>
      <c r="AD139" s="263" t="s">
        <v>150</v>
      </c>
      <c r="AE139" s="263" t="s">
        <v>151</v>
      </c>
      <c r="AF139" s="263" t="s">
        <v>152</v>
      </c>
      <c r="AG139" s="263" t="s">
        <v>153</v>
      </c>
      <c r="AH139" s="263" t="s">
        <v>154</v>
      </c>
      <c r="AI139" s="263" t="s">
        <v>155</v>
      </c>
      <c r="AJ139" s="192"/>
      <c r="AM139" s="277" t="s">
        <v>161</v>
      </c>
      <c r="AN139" s="278" t="s">
        <v>160</v>
      </c>
      <c r="AO139" s="278" t="s">
        <v>159</v>
      </c>
      <c r="AP139" s="278" t="s">
        <v>158</v>
      </c>
      <c r="AQ139" s="278" t="s">
        <v>157</v>
      </c>
      <c r="AR139" s="279" t="s">
        <v>156</v>
      </c>
    </row>
    <row r="140" spans="1:44" x14ac:dyDescent="0.25">
      <c r="A140" s="196" t="s">
        <v>20</v>
      </c>
      <c r="B140" s="197">
        <v>4</v>
      </c>
      <c r="C140" s="198">
        <v>9</v>
      </c>
      <c r="D140" s="198">
        <v>0</v>
      </c>
      <c r="E140" s="198">
        <v>0</v>
      </c>
      <c r="F140" s="198">
        <v>5</v>
      </c>
      <c r="G140" s="198">
        <v>7</v>
      </c>
      <c r="H140" s="199">
        <v>1</v>
      </c>
      <c r="I140" s="197">
        <v>3</v>
      </c>
      <c r="J140" s="198">
        <v>1</v>
      </c>
      <c r="K140" s="198">
        <v>4</v>
      </c>
      <c r="L140" s="198">
        <v>7</v>
      </c>
      <c r="M140" s="198">
        <v>3</v>
      </c>
      <c r="N140" s="198">
        <v>3</v>
      </c>
      <c r="O140" s="199">
        <v>6</v>
      </c>
      <c r="P140" s="197">
        <f>COUNTIF(I140,4)</f>
        <v>0</v>
      </c>
      <c r="Q140" s="198">
        <f>COUNTIF(J140,9)</f>
        <v>0</v>
      </c>
      <c r="R140" s="198">
        <f>COUNTIF(K140,0)</f>
        <v>0</v>
      </c>
      <c r="S140" s="198">
        <f>COUNTIF(L140,0)</f>
        <v>0</v>
      </c>
      <c r="T140" s="198">
        <f>COUNTIF(M140,5)</f>
        <v>0</v>
      </c>
      <c r="U140" s="198">
        <f>COUNTIF(N140,7)</f>
        <v>0</v>
      </c>
      <c r="V140" s="200">
        <f>COUNTIF(O140,1)</f>
        <v>0</v>
      </c>
      <c r="W140" s="201">
        <f>SUMIF(P140:V140,1)</f>
        <v>0</v>
      </c>
      <c r="X140" s="202" t="str">
        <f>IF(ISBLANK(U141),"",IF(U141=1,"Gewinn",IF(U141=0,"Kein Gewinn","")))</f>
        <v>Kein Gewinn</v>
      </c>
      <c r="Y140" s="214" t="str">
        <f>IF(ISBLANK(V140),"",IF(V140=1,"Gewinn",IF(V140=0,"Kein Gewinn","")))</f>
        <v>Kein Gewinn</v>
      </c>
      <c r="Z140" s="433"/>
      <c r="AA140" s="402">
        <v>100000</v>
      </c>
      <c r="AB140" s="402">
        <v>100000</v>
      </c>
      <c r="AC140" s="409">
        <f>IF(V140=1,5,0*(IF(U140=2,77,0)*IF(T140=3,17,0)*IF(S140=4,77,0)*IF(R140=5,777,0)*IF(Q140=6,77777,0*(IF(P140=7,0,0)))))</f>
        <v>0</v>
      </c>
      <c r="AD140" s="411">
        <f>IF(W140=1,5,0*(IF(V140=2,77,0)*IF(U140=3,17,0)*IF(T140=4,77,0)*IF(S140=5,777,0)*IF(R140=6,77777,0*(IF(Q140=7,0,0)))))</f>
        <v>0</v>
      </c>
      <c r="AE140" s="411">
        <f>IF(X140=1,5,0*(IF(W140=2,77,0)*IF(V140=3,17,0)*IF(U140=4,77,0)*IF(T140=5,777,0)*IF(S140=6,77777,0*(IF(R140=7,0,0)))))</f>
        <v>0</v>
      </c>
      <c r="AF140" s="411">
        <f>IF(Y140=1,5,0*(IF(X140=2,77,0)*IF(W140=3,17,0)*IF(V140=4,77,0)*IF(U140=5,777,0)*IF(T140=6,77777,0*(IF(S140=7,0,0)))))</f>
        <v>0</v>
      </c>
      <c r="AG140" s="411">
        <f>IF(Z140=1,5,0*(IF(Y140=2,77,0)*IF(X140=3,17,0)*IF(W140=4,77,0)*IF(V140=5,777,0)*IF(U140=6,77777,0*(IF(T140=7,0,0)))))</f>
        <v>0</v>
      </c>
      <c r="AH140" s="411">
        <f>IF(AB140=1,5,0*(IF(Z140=2,77,0)*IF(Y140=3,17,0)*IF(X140=4,77,0)*IF(W140=5,777,0)*IF(V140=6,77777,0*(IF(U140=7,0,0)))))</f>
        <v>0</v>
      </c>
      <c r="AI140" s="413">
        <f>IF(AC140=1,5,0*(IF(AB140=2,77,0)*IF(Z140=3,17,0)*IF(Y140=4,77,0)*IF(X140=5,777,0)*IF(W140=6,77777,0*(IF(V140=7,0,0)))))</f>
        <v>0</v>
      </c>
      <c r="AJ140" s="192"/>
      <c r="AM140" s="415">
        <f>IF(U141=1,2.5,0*(IF(T141=2,6,0)*IF(S141=3,66,0)*IF(R141=4,666,0)*IF(Q141=5,6666,0)*IF(P141=6,100000,0)))</f>
        <v>0</v>
      </c>
      <c r="AN140" s="405">
        <f>IF(T141=1,6,0*(IF(U141=2,2.5,0)*IF(S141=3,66,0)*IF(R141=4,666,0)*IF(Q141=6666,777,0)*IF(P141=100000,0)))</f>
        <v>6</v>
      </c>
      <c r="AO140" s="405">
        <f>IF(S141=1,66,0*(IF(U141=2,2.5,0)*IF(T141=3,6,0)*IF(R141=4,666,0)*IF(Q141=5,6666,0)*IF(P141=6,100000,0)))</f>
        <v>0</v>
      </c>
      <c r="AP140" s="405">
        <f>IF(R141=1,666,0*(IF(U141=2,2.5,0)*IF(T141=3,66,0)*IF(S141=4,666,0)*IF(Q141=5,6666,0)*IF(P141=6,100000,0)))</f>
        <v>0</v>
      </c>
      <c r="AQ140" s="405">
        <f>IF(Q141=1,6666,0*(IF(U141=2,2.5,0)*IF(T141=3,6,0)*IF(S141=4,66,0)*IF(R141=5,666,0)*IF(P141=6,100000,0)))</f>
        <v>0</v>
      </c>
      <c r="AR140" s="407">
        <f>IF(P141=1,100000,0*(IF(U141=2,2.5,0)*IF(T141=3,6,0)*IF(S141=4,66,0)*IF(R141=5,666,0)*IF(Q141=6,6666,0)))</f>
        <v>0</v>
      </c>
    </row>
    <row r="141" spans="1:44" ht="15.75" thickBot="1" x14ac:dyDescent="0.3">
      <c r="A141" s="206" t="s">
        <v>21</v>
      </c>
      <c r="B141" s="207">
        <v>4</v>
      </c>
      <c r="C141" s="208">
        <v>9</v>
      </c>
      <c r="D141" s="208">
        <v>0</v>
      </c>
      <c r="E141" s="208">
        <v>0</v>
      </c>
      <c r="F141" s="208">
        <v>5</v>
      </c>
      <c r="G141" s="208">
        <v>7</v>
      </c>
      <c r="H141" s="209">
        <v>1</v>
      </c>
      <c r="I141" s="210">
        <v>5</v>
      </c>
      <c r="J141" s="211">
        <v>2</v>
      </c>
      <c r="K141" s="211">
        <v>3</v>
      </c>
      <c r="L141" s="211">
        <v>8</v>
      </c>
      <c r="M141" s="211">
        <v>5</v>
      </c>
      <c r="N141" s="211">
        <v>4</v>
      </c>
      <c r="O141" s="212"/>
      <c r="P141" s="210">
        <f>COUNTIF(I141,4)</f>
        <v>0</v>
      </c>
      <c r="Q141" s="211">
        <f>COUNTIF(J141,9)</f>
        <v>0</v>
      </c>
      <c r="R141" s="211">
        <f>COUNTIF(K141,0)</f>
        <v>0</v>
      </c>
      <c r="S141" s="211">
        <f>COUNTIF(L141,0)</f>
        <v>0</v>
      </c>
      <c r="T141" s="211">
        <f>COUNTIF(M141,5)</f>
        <v>1</v>
      </c>
      <c r="U141" s="211">
        <f>COUNTIF(N141,7)</f>
        <v>0</v>
      </c>
      <c r="V141" s="213"/>
      <c r="W141" s="214" t="str">
        <f>IF(ISBLANK($V$2),"",IF($V$2=1,"Gewinn",IF($V$2=0,"Kein Gewinn","")))</f>
        <v>Kein Gewinn</v>
      </c>
      <c r="X141" s="215">
        <f>SUMIF(P141:U141,1)</f>
        <v>1</v>
      </c>
      <c r="Y141" s="203" t="str">
        <f>IF(ISBLANK(U141),"",IF(U141=1,"Gewinn",IF(U141=0,"Kein Gewinn","")))</f>
        <v>Kein Gewinn</v>
      </c>
      <c r="Z141" s="434"/>
      <c r="AA141" s="403"/>
      <c r="AB141" s="403"/>
      <c r="AC141" s="417"/>
      <c r="AD141" s="418"/>
      <c r="AE141" s="418"/>
      <c r="AF141" s="418"/>
      <c r="AG141" s="418"/>
      <c r="AH141" s="418"/>
      <c r="AI141" s="419"/>
      <c r="AJ141" s="192"/>
      <c r="AM141" s="420"/>
      <c r="AN141" s="406"/>
      <c r="AO141" s="406"/>
      <c r="AP141" s="406"/>
      <c r="AQ141" s="406"/>
      <c r="AR141" s="408"/>
    </row>
    <row r="142" spans="1:44" ht="15.75" thickBot="1" x14ac:dyDescent="0.3">
      <c r="A142" s="179"/>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c r="AA142" s="41"/>
      <c r="AB142" s="41"/>
      <c r="AC142" s="281">
        <v>44435</v>
      </c>
      <c r="AD142" s="281">
        <v>44435</v>
      </c>
      <c r="AE142" s="281">
        <v>44435</v>
      </c>
      <c r="AF142" s="281">
        <v>44435</v>
      </c>
      <c r="AG142" s="281">
        <v>44435</v>
      </c>
      <c r="AH142" s="281">
        <v>44435</v>
      </c>
      <c r="AI142" s="281">
        <v>44435</v>
      </c>
      <c r="AJ142" s="322"/>
      <c r="AK142" s="183"/>
      <c r="AL142" s="183"/>
      <c r="AM142" s="282">
        <v>44435</v>
      </c>
      <c r="AN142" s="282">
        <v>44435</v>
      </c>
      <c r="AO142" s="282">
        <v>44435</v>
      </c>
      <c r="AP142" s="282">
        <v>44435</v>
      </c>
      <c r="AQ142" s="282">
        <v>44435</v>
      </c>
      <c r="AR142" s="283">
        <v>44435</v>
      </c>
    </row>
    <row r="143" spans="1:44" ht="15.75" thickBot="1" x14ac:dyDescent="0.3">
      <c r="A143" s="17">
        <v>44435</v>
      </c>
      <c r="B143" s="361" t="s">
        <v>0</v>
      </c>
      <c r="C143" s="340"/>
      <c r="D143" s="340"/>
      <c r="E143" s="340"/>
      <c r="F143" s="340"/>
      <c r="G143" s="340"/>
      <c r="H143" s="346"/>
      <c r="I143" s="363" t="s">
        <v>1</v>
      </c>
      <c r="J143" s="364"/>
      <c r="K143" s="364"/>
      <c r="L143" s="364"/>
      <c r="M143" s="364"/>
      <c r="N143" s="364"/>
      <c r="O143" s="365"/>
      <c r="P143" s="361" t="s">
        <v>146</v>
      </c>
      <c r="Q143" s="340"/>
      <c r="R143" s="340"/>
      <c r="S143" s="340"/>
      <c r="T143" s="340"/>
      <c r="U143" s="340"/>
      <c r="V143" s="340"/>
      <c r="W143" s="184" t="s">
        <v>20</v>
      </c>
      <c r="X143" s="185" t="s">
        <v>21</v>
      </c>
      <c r="Y143" s="186" t="s">
        <v>4</v>
      </c>
      <c r="Z143" s="204" t="s">
        <v>5</v>
      </c>
      <c r="AA143" s="188" t="s">
        <v>147</v>
      </c>
      <c r="AB143" s="188" t="s">
        <v>148</v>
      </c>
      <c r="AC143" s="262" t="s">
        <v>149</v>
      </c>
      <c r="AD143" s="263" t="s">
        <v>150</v>
      </c>
      <c r="AE143" s="263" t="s">
        <v>151</v>
      </c>
      <c r="AF143" s="263" t="s">
        <v>152</v>
      </c>
      <c r="AG143" s="263" t="s">
        <v>153</v>
      </c>
      <c r="AH143" s="263" t="s">
        <v>154</v>
      </c>
      <c r="AI143" s="263" t="s">
        <v>155</v>
      </c>
      <c r="AJ143" s="192"/>
      <c r="AM143" s="277" t="s">
        <v>161</v>
      </c>
      <c r="AN143" s="278" t="s">
        <v>160</v>
      </c>
      <c r="AO143" s="278" t="s">
        <v>159</v>
      </c>
      <c r="AP143" s="278" t="s">
        <v>158</v>
      </c>
      <c r="AQ143" s="278" t="s">
        <v>157</v>
      </c>
      <c r="AR143" s="279" t="s">
        <v>156</v>
      </c>
    </row>
    <row r="144" spans="1:44" x14ac:dyDescent="0.25">
      <c r="A144" s="196" t="s">
        <v>20</v>
      </c>
      <c r="B144" s="197">
        <v>4</v>
      </c>
      <c r="C144" s="198">
        <v>9</v>
      </c>
      <c r="D144" s="198">
        <v>0</v>
      </c>
      <c r="E144" s="198">
        <v>0</v>
      </c>
      <c r="F144" s="198">
        <v>5</v>
      </c>
      <c r="G144" s="198">
        <v>7</v>
      </c>
      <c r="H144" s="199">
        <v>1</v>
      </c>
      <c r="I144" s="197">
        <v>9</v>
      </c>
      <c r="J144" s="198">
        <v>1</v>
      </c>
      <c r="K144" s="198">
        <v>1</v>
      </c>
      <c r="L144" s="198">
        <v>9</v>
      </c>
      <c r="M144" s="198">
        <v>2</v>
      </c>
      <c r="N144" s="198">
        <v>2</v>
      </c>
      <c r="O144" s="199">
        <v>1</v>
      </c>
      <c r="P144" s="197">
        <f>COUNTIF(I144,4)</f>
        <v>0</v>
      </c>
      <c r="Q144" s="198">
        <f>COUNTIF(J144,9)</f>
        <v>0</v>
      </c>
      <c r="R144" s="198">
        <f>COUNTIF(K144,0)</f>
        <v>0</v>
      </c>
      <c r="S144" s="198">
        <f>COUNTIF(L144,0)</f>
        <v>0</v>
      </c>
      <c r="T144" s="198">
        <f>COUNTIF(M144,5)</f>
        <v>0</v>
      </c>
      <c r="U144" s="198">
        <f>COUNTIF(N144,7)</f>
        <v>0</v>
      </c>
      <c r="V144" s="200">
        <f>COUNTIF(O144,1)</f>
        <v>1</v>
      </c>
      <c r="W144" s="201">
        <f>SUMIF(P144:V144,1)</f>
        <v>1</v>
      </c>
      <c r="X144" s="202" t="str">
        <f>IF(ISBLANK(U145),"",IF(U145=1,"Gewinn",IF(U145=0,"Kein Gewinn","")))</f>
        <v>Kein Gewinn</v>
      </c>
      <c r="Y144" s="214" t="str">
        <f>IF(ISBLANK(V144),"",IF(V144=1,"Gewinn",IF(V144=0,"Kein Gewinn","")))</f>
        <v>Gewinn</v>
      </c>
      <c r="Z144" s="433"/>
      <c r="AA144" s="402">
        <v>100000</v>
      </c>
      <c r="AB144" s="402">
        <v>100000</v>
      </c>
      <c r="AC144" s="409">
        <f>IF(V144=1,5,0*(IF(U144=2,77,0)*IF(T144=3,17,0)*IF(S144=4,77,0)*IF(R144=5,777,0)*IF(Q144=6,77777,0*(IF(P144=7,0,0)))))</f>
        <v>5</v>
      </c>
      <c r="AD144" s="411">
        <f>IF(U144=1,17,0*(IF(V144=2,77,0)*IF(U144=3,17,0)*IF(T144=4,77,0)*IF(S144=5,777,0)*IF(R144=6,77777,0*(IF(Q144=7,0,0)))))</f>
        <v>0</v>
      </c>
      <c r="AE144" s="411">
        <f>IF(X144=1,5,0*(IF(W144=2,77,0)*IF(V144=3,17,0)*IF(U144=4,77,0)*IF(T144=5,777,0)*IF(S144=6,77777,0*(IF(R144=7,0,0)))))</f>
        <v>0</v>
      </c>
      <c r="AF144" s="411">
        <f>IF(Y144=1,5,0*(IF(X144=2,77,0)*IF(W144=3,17,0)*IF(V144=4,77,0)*IF(U144=5,777,0)*IF(T144=6,77777,0*(IF(S144=7,0,0)))))</f>
        <v>0</v>
      </c>
      <c r="AG144" s="411">
        <f>IF(Z144=1,5,0*(IF(Y144=2,77,0)*IF(X144=3,17,0)*IF(W144=4,77,0)*IF(V144=5,777,0)*IF(U144=6,77777,0*(IF(T144=7,0,0)))))</f>
        <v>0</v>
      </c>
      <c r="AH144" s="411">
        <f>IF(AB144=1,5,0*(IF(Z144=2,77,0)*IF(Y144=3,17,0)*IF(X144=4,77,0)*IF(W144=5,777,0)*IF(V144=6,77777,0*(IF(U144=7,0,0)))))</f>
        <v>0</v>
      </c>
      <c r="AI144" s="413">
        <f>IF(AC144=1,5,0*(IF(AB144=2,77,0)*IF(Z144=3,17,0)*IF(Y144=4,77,0)*IF(X144=5,777,0)*IF(W144=6,77777,0*(IF(V144=7,0,0)))))</f>
        <v>0</v>
      </c>
      <c r="AJ144" s="192"/>
      <c r="AM144" s="415">
        <f>IF(U145=1,2.5,0*(IF(T145=2,6,0)*IF(S145=3,66,0)*IF(R145=4,666,0)*IF(Q145=5,6666,0)*IF(P145=6,100000,0)))</f>
        <v>0</v>
      </c>
      <c r="AN144" s="405">
        <f>IF(T145=1,6,0*(IF(U145=2,2.5,0)*IF(S145=3,66,0)*IF(R145=4,666,0)*IF(Q145=6666,777,0)*IF(P145=100000,0)))</f>
        <v>0</v>
      </c>
      <c r="AO144" s="405">
        <f>IF(S145=1,66,0*(IF(U145=2,2.5,0)*IF(T145=3,6,0)*IF(R145=4,666,0)*IF(Q145=5,6666,0)*IF(P145=6,100000,0)))</f>
        <v>0</v>
      </c>
      <c r="AP144" s="405">
        <f>IF(R145=1,666,0*(IF(U145=2,2.5,0)*IF(T145=3,66,0)*IF(S145=4,666,0)*IF(Q145=5,6666,0)*IF(P145=6,100000,0)))</f>
        <v>0</v>
      </c>
      <c r="AQ144" s="405">
        <f>IF(Q145=1,6666,0*(IF(U145=2,2.5,0)*IF(T145=3,6,0)*IF(S145=4,66,0)*IF(R145=5,666,0)*IF(P145=6,100000,0)))</f>
        <v>0</v>
      </c>
      <c r="AR144" s="407">
        <f>IF(P145=1,100000,0*(IF(U145=2,2.5,0)*IF(T145=3,6,0)*IF(S145=4,66,0)*IF(R145=5,666,0)*IF(Q145=6,6666,0)))</f>
        <v>100000</v>
      </c>
    </row>
    <row r="145" spans="1:44" ht="15.75" thickBot="1" x14ac:dyDescent="0.3">
      <c r="A145" s="206" t="s">
        <v>21</v>
      </c>
      <c r="B145" s="207">
        <v>4</v>
      </c>
      <c r="C145" s="208">
        <v>9</v>
      </c>
      <c r="D145" s="208">
        <v>0</v>
      </c>
      <c r="E145" s="208">
        <v>0</v>
      </c>
      <c r="F145" s="208">
        <v>5</v>
      </c>
      <c r="G145" s="208">
        <v>7</v>
      </c>
      <c r="H145" s="209">
        <v>1</v>
      </c>
      <c r="I145" s="210">
        <v>4</v>
      </c>
      <c r="J145" s="211">
        <v>2</v>
      </c>
      <c r="K145" s="211">
        <v>7</v>
      </c>
      <c r="L145" s="211">
        <v>7</v>
      </c>
      <c r="M145" s="211">
        <v>7</v>
      </c>
      <c r="N145" s="211">
        <v>8</v>
      </c>
      <c r="O145" s="212"/>
      <c r="P145" s="210">
        <f>COUNTIF(I145,4)</f>
        <v>1</v>
      </c>
      <c r="Q145" s="211">
        <f>COUNTIF(J145,9)</f>
        <v>0</v>
      </c>
      <c r="R145" s="211">
        <f>COUNTIF(K145,0)</f>
        <v>0</v>
      </c>
      <c r="S145" s="211">
        <f>COUNTIF(L145,0)</f>
        <v>0</v>
      </c>
      <c r="T145" s="211">
        <f>COUNTIF(M145,5)</f>
        <v>0</v>
      </c>
      <c r="U145" s="211">
        <f>COUNTIF(N145,7)</f>
        <v>0</v>
      </c>
      <c r="V145" s="213"/>
      <c r="W145" s="214" t="str">
        <f>IF(ISBLANK($V$2),"",IF($V$2=1,"Gewinn",IF($V$2=0,"Kein Gewinn","")))</f>
        <v>Kein Gewinn</v>
      </c>
      <c r="X145" s="215">
        <f>SUMIF(P145:U145,1)</f>
        <v>1</v>
      </c>
      <c r="Y145" s="203" t="str">
        <f>IF(ISBLANK(U145),"",IF(U145=1,"Gewinn",IF(U145=0,"Kein Gewinn","")))</f>
        <v>Kein Gewinn</v>
      </c>
      <c r="Z145" s="434"/>
      <c r="AA145" s="403"/>
      <c r="AB145" s="403"/>
      <c r="AC145" s="417"/>
      <c r="AD145" s="418"/>
      <c r="AE145" s="418"/>
      <c r="AF145" s="418"/>
      <c r="AG145" s="418"/>
      <c r="AH145" s="418"/>
      <c r="AI145" s="419"/>
      <c r="AJ145" s="192"/>
      <c r="AM145" s="420"/>
      <c r="AN145" s="406"/>
      <c r="AO145" s="406"/>
      <c r="AP145" s="406"/>
      <c r="AQ145" s="406"/>
      <c r="AR145" s="408"/>
    </row>
    <row r="146" spans="1:44" ht="15.75" thickBot="1" x14ac:dyDescent="0.3">
      <c r="A146" s="179"/>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325">
        <v>44442</v>
      </c>
      <c r="AD146" s="281">
        <v>44442</v>
      </c>
      <c r="AE146" s="281">
        <v>44442</v>
      </c>
      <c r="AF146" s="281">
        <v>44442</v>
      </c>
      <c r="AG146" s="281">
        <v>44442</v>
      </c>
      <c r="AH146" s="281">
        <v>44442</v>
      </c>
      <c r="AI146" s="281">
        <v>44442</v>
      </c>
      <c r="AJ146" s="322"/>
      <c r="AK146" s="183"/>
      <c r="AL146" s="183"/>
      <c r="AM146" s="282">
        <v>44442</v>
      </c>
      <c r="AN146" s="283">
        <v>44442</v>
      </c>
      <c r="AO146" s="326">
        <v>44442</v>
      </c>
      <c r="AP146" s="282">
        <v>44442</v>
      </c>
      <c r="AQ146" s="282">
        <v>44442</v>
      </c>
      <c r="AR146" s="283">
        <v>44442</v>
      </c>
    </row>
    <row r="147" spans="1:44" ht="15.75" thickBot="1" x14ac:dyDescent="0.3">
      <c r="A147" s="17">
        <v>44442</v>
      </c>
      <c r="B147" s="361" t="s">
        <v>0</v>
      </c>
      <c r="C147" s="340"/>
      <c r="D147" s="340"/>
      <c r="E147" s="340"/>
      <c r="F147" s="340"/>
      <c r="G147" s="340"/>
      <c r="H147" s="346"/>
      <c r="I147" s="363" t="s">
        <v>1</v>
      </c>
      <c r="J147" s="364"/>
      <c r="K147" s="364"/>
      <c r="L147" s="364"/>
      <c r="M147" s="364"/>
      <c r="N147" s="364"/>
      <c r="O147" s="365"/>
      <c r="P147" s="361" t="s">
        <v>146</v>
      </c>
      <c r="Q147" s="340"/>
      <c r="R147" s="340"/>
      <c r="S147" s="340"/>
      <c r="T147" s="340"/>
      <c r="U147" s="340"/>
      <c r="V147" s="340"/>
      <c r="W147" s="184" t="s">
        <v>20</v>
      </c>
      <c r="X147" s="185" t="s">
        <v>21</v>
      </c>
      <c r="Y147" s="186" t="s">
        <v>4</v>
      </c>
      <c r="Z147" s="204" t="s">
        <v>5</v>
      </c>
      <c r="AA147" s="188" t="s">
        <v>147</v>
      </c>
      <c r="AB147" s="188" t="s">
        <v>148</v>
      </c>
      <c r="AC147" s="262" t="s">
        <v>149</v>
      </c>
      <c r="AD147" s="263" t="s">
        <v>150</v>
      </c>
      <c r="AE147" s="263" t="s">
        <v>151</v>
      </c>
      <c r="AF147" s="263" t="s">
        <v>152</v>
      </c>
      <c r="AG147" s="263" t="s">
        <v>153</v>
      </c>
      <c r="AH147" s="263" t="s">
        <v>154</v>
      </c>
      <c r="AI147" s="263" t="s">
        <v>155</v>
      </c>
      <c r="AJ147" s="192"/>
      <c r="AM147" s="277" t="s">
        <v>161</v>
      </c>
      <c r="AN147" s="278" t="s">
        <v>160</v>
      </c>
      <c r="AO147" s="278" t="s">
        <v>159</v>
      </c>
      <c r="AP147" s="278" t="s">
        <v>158</v>
      </c>
      <c r="AQ147" s="278" t="s">
        <v>157</v>
      </c>
      <c r="AR147" s="279" t="s">
        <v>156</v>
      </c>
    </row>
    <row r="148" spans="1:44" x14ac:dyDescent="0.25">
      <c r="A148" s="196" t="s">
        <v>20</v>
      </c>
      <c r="B148" s="197">
        <v>4</v>
      </c>
      <c r="C148" s="198">
        <v>9</v>
      </c>
      <c r="D148" s="198">
        <v>0</v>
      </c>
      <c r="E148" s="198">
        <v>0</v>
      </c>
      <c r="F148" s="198">
        <v>5</v>
      </c>
      <c r="G148" s="198">
        <v>7</v>
      </c>
      <c r="H148" s="199">
        <v>1</v>
      </c>
      <c r="I148" s="197">
        <v>4</v>
      </c>
      <c r="J148" s="198">
        <v>3</v>
      </c>
      <c r="K148" s="198">
        <v>0</v>
      </c>
      <c r="L148" s="198">
        <v>3</v>
      </c>
      <c r="M148" s="198">
        <v>1</v>
      </c>
      <c r="N148" s="198">
        <v>3</v>
      </c>
      <c r="O148" s="199">
        <v>5</v>
      </c>
      <c r="P148" s="197">
        <f>COUNTIF(I148,4)</f>
        <v>1</v>
      </c>
      <c r="Q148" s="198">
        <f>COUNTIF(J148,9)</f>
        <v>0</v>
      </c>
      <c r="R148" s="198">
        <f>COUNTIF(K148,0)</f>
        <v>1</v>
      </c>
      <c r="S148" s="198">
        <f>COUNTIF(L148,0)</f>
        <v>0</v>
      </c>
      <c r="T148" s="198">
        <f>COUNTIF(M148,5)</f>
        <v>0</v>
      </c>
      <c r="U148" s="198">
        <f>COUNTIF(N148,7)</f>
        <v>0</v>
      </c>
      <c r="V148" s="200">
        <f>COUNTIF(O148,1)</f>
        <v>0</v>
      </c>
      <c r="W148" s="201">
        <f>SUMIF(P148:V148,1)</f>
        <v>2</v>
      </c>
      <c r="X148" s="202" t="str">
        <f>IF(ISBLANK(U149),"",IF(U149=1,"Gewinn",IF(U149=0,"Kein Gewinn","")))</f>
        <v>Kein Gewinn</v>
      </c>
      <c r="Y148" s="214" t="str">
        <f>IF(ISBLANK(V148),"",IF(V148=1,"Gewinn",IF(V148=0,"Kein Gewinn","")))</f>
        <v>Kein Gewinn</v>
      </c>
      <c r="Z148" s="433"/>
      <c r="AA148" s="402">
        <v>100000</v>
      </c>
      <c r="AB148" s="402">
        <v>100000</v>
      </c>
      <c r="AC148" s="409">
        <f>IF(V148=1,5,0*(IF(U148=2,77,0)*IF(T148=3,17,0)*IF(S148=4,77,0)*IF(R148=5,777,0)*IF(Q148=6,77777,0*(IF(P148=7,0,0)))))</f>
        <v>0</v>
      </c>
      <c r="AD148" s="411">
        <f>IF(W148=1,5,0*(IF(V148=2,77,0)*IF(U148=3,17,0)*IF(T148=4,77,0)*IF(S148=5,777,0)*IF(R148=6,77777,0*(IF(Q148=7,0,0)))))</f>
        <v>0</v>
      </c>
      <c r="AE148" s="411">
        <f>IF(X148=1,5,0*(IF(W148=2,77,0)*IF(V148=3,17,0)*IF(U148=4,77,0)*IF(T148=5,777,0)*IF(S148=6,77777,0*(IF(R148=7,0,0)))))</f>
        <v>0</v>
      </c>
      <c r="AF148" s="411">
        <f>IF(Y148=1,5,0*(IF(X148=2,77,0)*IF(W148=3,17,0)*IF(V148=4,77,0)*IF(U148=5,777,0)*IF(T148=6,77777,0*(IF(S148=7,0,0)))))</f>
        <v>0</v>
      </c>
      <c r="AG148" s="411">
        <f>IF(Z148=1,5,0*(IF(Y148=2,77,0)*IF(X148=3,17,0)*IF(W148=4,77,0)*IF(V148=5,777,0)*IF(U148=6,77777,0*(IF(T148=7,0,0)))))</f>
        <v>0</v>
      </c>
      <c r="AH148" s="411">
        <f>IF(AB148=1,5,0*(IF(Z148=2,77,0)*IF(Y148=3,17,0)*IF(X148=4,77,0)*IF(W148=5,777,0)*IF(V148=6,77777,0*(IF(U148=7,0,0)))))</f>
        <v>0</v>
      </c>
      <c r="AI148" s="413">
        <f>IF(AC148=1,5,0*(IF(AB148=2,77,0)*IF(Z148=3,17,0)*IF(Y148=4,77,0)*IF(X148=5,777,0)*IF(W148=6,77777,0*(IF(V148=7,0,0)))))</f>
        <v>0</v>
      </c>
      <c r="AJ148" s="192"/>
      <c r="AM148" s="415">
        <f>IF(U149=1,2.5,0*(IF(T149=2,6,0)*IF(S149=3,66,0)*IF(R149=4,666,0)*IF(Q149=5,6666,0)*IF(P149=6,100000,0)))</f>
        <v>0</v>
      </c>
      <c r="AN148" s="405">
        <f>IF(T149=1,6,0*(IF(U149=2,2.5,0)*IF(S149=3,66,0)*IF(R149=4,666,0)*IF(Q149=6666,777,0)*IF(P149=100000,0)))</f>
        <v>0</v>
      </c>
      <c r="AO148" s="405">
        <f>IF(S149=1,66,0*(IF(U149=2,2.5,0)*IF(T149=3,6,0)*IF(R149=4,666,0)*IF(Q149=5,6666,0)*IF(P149=6,100000,0)))</f>
        <v>66</v>
      </c>
      <c r="AP148" s="405">
        <f>IF(R149=1,666,0*(IF(U149=2,2.5,0)*IF(T149=3,66,0)*IF(S149=4,666,0)*IF(Q149=5,6666,0)*IF(P149=6,100000,0)))</f>
        <v>0</v>
      </c>
      <c r="AQ148" s="405">
        <f>IF(Q149=1,6666,0*(IF(U149=2,2.5,0)*IF(T149=3,6,0)*IF(S149=4,66,0)*IF(R149=5,666,0)*IF(P149=6,100000,0)))</f>
        <v>0</v>
      </c>
      <c r="AR148" s="407">
        <f>IF(P149=1,100000,0*(IF(U149=2,2.5,0)*IF(T149=3,6,0)*IF(S149=4,66,0)*IF(R149=5,666,0)*IF(Q149=6,6666,0)))</f>
        <v>0</v>
      </c>
    </row>
    <row r="149" spans="1:44" ht="15.75" thickBot="1" x14ac:dyDescent="0.3">
      <c r="A149" s="206" t="s">
        <v>21</v>
      </c>
      <c r="B149" s="207">
        <v>4</v>
      </c>
      <c r="C149" s="208">
        <v>9</v>
      </c>
      <c r="D149" s="208">
        <v>0</v>
      </c>
      <c r="E149" s="208">
        <v>0</v>
      </c>
      <c r="F149" s="208">
        <v>5</v>
      </c>
      <c r="G149" s="208">
        <v>7</v>
      </c>
      <c r="H149" s="209">
        <v>1</v>
      </c>
      <c r="I149" s="210">
        <v>6</v>
      </c>
      <c r="J149" s="211">
        <v>2</v>
      </c>
      <c r="K149" s="211">
        <v>3</v>
      </c>
      <c r="L149" s="211">
        <v>0</v>
      </c>
      <c r="M149" s="211">
        <v>4</v>
      </c>
      <c r="N149" s="211">
        <v>9</v>
      </c>
      <c r="O149" s="212"/>
      <c r="P149" s="210">
        <f>COUNTIF(I149,4)</f>
        <v>0</v>
      </c>
      <c r="Q149" s="211">
        <f>COUNTIF(J149,9)</f>
        <v>0</v>
      </c>
      <c r="R149" s="211">
        <f>COUNTIF(K149,0)</f>
        <v>0</v>
      </c>
      <c r="S149" s="211">
        <f>COUNTIF(L149,0)</f>
        <v>1</v>
      </c>
      <c r="T149" s="211">
        <f>COUNTIF(M149,5)</f>
        <v>0</v>
      </c>
      <c r="U149" s="211">
        <f>COUNTIF(N149,7)</f>
        <v>0</v>
      </c>
      <c r="V149" s="213"/>
      <c r="W149" s="214" t="str">
        <f>IF(ISBLANK($V$2),"",IF($V$2=1,"Gewinn",IF($V$2=0,"Kein Gewinn","")))</f>
        <v>Kein Gewinn</v>
      </c>
      <c r="X149" s="215">
        <f>SUMIF(P149:U149,1)</f>
        <v>1</v>
      </c>
      <c r="Y149" s="203" t="str">
        <f>IF(ISBLANK(U149),"",IF(U149=1,"Gewinn",IF(U149=0,"Kein Gewinn","")))</f>
        <v>Kein Gewinn</v>
      </c>
      <c r="Z149" s="434"/>
      <c r="AA149" s="403"/>
      <c r="AB149" s="403"/>
      <c r="AC149" s="410"/>
      <c r="AD149" s="412"/>
      <c r="AE149" s="412"/>
      <c r="AF149" s="412"/>
      <c r="AG149" s="412"/>
      <c r="AH149" s="412"/>
      <c r="AI149" s="414"/>
      <c r="AJ149" s="192"/>
      <c r="AM149" s="416"/>
      <c r="AN149" s="405"/>
      <c r="AO149" s="405"/>
      <c r="AP149" s="405"/>
      <c r="AQ149" s="405"/>
      <c r="AR149" s="407"/>
    </row>
    <row r="150" spans="1:44" x14ac:dyDescent="0.25">
      <c r="A150" s="179"/>
      <c r="B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261"/>
      <c r="AD150" s="261"/>
      <c r="AE150" s="261"/>
      <c r="AF150" s="261"/>
      <c r="AG150" s="261"/>
      <c r="AH150" s="261"/>
      <c r="AI150" s="261"/>
      <c r="AJ150" s="275"/>
      <c r="AM150" s="280"/>
      <c r="AN150" s="261"/>
      <c r="AO150" s="261"/>
      <c r="AP150" s="261"/>
      <c r="AQ150" s="261"/>
      <c r="AR150" s="260"/>
    </row>
    <row r="151" spans="1:44" ht="15.75" thickBot="1" x14ac:dyDescent="0.3">
      <c r="A151" s="179"/>
      <c r="B151" s="41"/>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261"/>
      <c r="AD151" s="261"/>
      <c r="AE151" s="261"/>
      <c r="AF151" s="261"/>
      <c r="AG151" s="261"/>
      <c r="AH151" s="261"/>
      <c r="AI151" s="261"/>
      <c r="AJ151" s="275"/>
      <c r="AM151" s="261"/>
      <c r="AN151" s="261"/>
      <c r="AO151" s="261"/>
      <c r="AP151" s="261"/>
      <c r="AQ151" s="261"/>
      <c r="AR151" s="260"/>
    </row>
    <row r="152" spans="1:44" ht="15.75" thickBot="1" x14ac:dyDescent="0.3">
      <c r="A152" s="179"/>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281">
        <v>44449</v>
      </c>
      <c r="AD152" s="282">
        <v>44449</v>
      </c>
      <c r="AE152" s="282">
        <v>44449</v>
      </c>
      <c r="AF152" s="282">
        <v>44449</v>
      </c>
      <c r="AG152" s="282">
        <v>44449</v>
      </c>
      <c r="AH152" s="282">
        <v>44449</v>
      </c>
      <c r="AI152" s="283">
        <v>44449</v>
      </c>
      <c r="AJ152" s="322"/>
      <c r="AK152" s="183"/>
      <c r="AL152" s="183"/>
      <c r="AM152" s="282">
        <v>44449</v>
      </c>
      <c r="AN152" s="282">
        <v>44449</v>
      </c>
      <c r="AO152" s="282">
        <v>44449</v>
      </c>
      <c r="AP152" s="282">
        <v>44449</v>
      </c>
      <c r="AQ152" s="282">
        <v>44449</v>
      </c>
      <c r="AR152" s="283">
        <v>44449</v>
      </c>
    </row>
    <row r="153" spans="1:44" ht="15.75" thickBot="1" x14ac:dyDescent="0.3">
      <c r="A153" s="17">
        <v>44449</v>
      </c>
      <c r="B153" s="361" t="s">
        <v>0</v>
      </c>
      <c r="C153" s="340"/>
      <c r="D153" s="340"/>
      <c r="E153" s="340"/>
      <c r="F153" s="340"/>
      <c r="G153" s="340"/>
      <c r="H153" s="346"/>
      <c r="I153" s="363" t="s">
        <v>1</v>
      </c>
      <c r="J153" s="364"/>
      <c r="K153" s="364"/>
      <c r="L153" s="364"/>
      <c r="M153" s="364"/>
      <c r="N153" s="364"/>
      <c r="O153" s="365"/>
      <c r="P153" s="361" t="s">
        <v>146</v>
      </c>
      <c r="Q153" s="340"/>
      <c r="R153" s="340"/>
      <c r="S153" s="340"/>
      <c r="T153" s="340"/>
      <c r="U153" s="340"/>
      <c r="V153" s="340"/>
      <c r="W153" s="184" t="s">
        <v>20</v>
      </c>
      <c r="X153" s="185" t="s">
        <v>21</v>
      </c>
      <c r="Y153" s="186" t="s">
        <v>4</v>
      </c>
      <c r="Z153" s="204" t="s">
        <v>5</v>
      </c>
      <c r="AA153" s="188" t="s">
        <v>147</v>
      </c>
      <c r="AB153" s="188" t="s">
        <v>148</v>
      </c>
      <c r="AC153" s="262" t="s">
        <v>149</v>
      </c>
      <c r="AD153" s="263" t="s">
        <v>150</v>
      </c>
      <c r="AE153" s="263" t="s">
        <v>151</v>
      </c>
      <c r="AF153" s="263" t="s">
        <v>152</v>
      </c>
      <c r="AG153" s="263" t="s">
        <v>153</v>
      </c>
      <c r="AH153" s="263" t="s">
        <v>154</v>
      </c>
      <c r="AI153" s="263" t="s">
        <v>155</v>
      </c>
      <c r="AJ153" s="192"/>
      <c r="AM153" s="269" t="s">
        <v>161</v>
      </c>
      <c r="AN153" s="270" t="s">
        <v>160</v>
      </c>
      <c r="AO153" s="270" t="s">
        <v>159</v>
      </c>
      <c r="AP153" s="270" t="s">
        <v>158</v>
      </c>
      <c r="AQ153" s="270" t="s">
        <v>157</v>
      </c>
      <c r="AR153" s="276" t="s">
        <v>156</v>
      </c>
    </row>
    <row r="154" spans="1:44" x14ac:dyDescent="0.25">
      <c r="A154" s="196" t="s">
        <v>20</v>
      </c>
      <c r="B154" s="197">
        <v>4</v>
      </c>
      <c r="C154" s="198">
        <v>9</v>
      </c>
      <c r="D154" s="198">
        <v>0</v>
      </c>
      <c r="E154" s="198">
        <v>0</v>
      </c>
      <c r="F154" s="198">
        <v>5</v>
      </c>
      <c r="G154" s="198">
        <v>7</v>
      </c>
      <c r="H154" s="199">
        <v>1</v>
      </c>
      <c r="I154" s="298">
        <v>9</v>
      </c>
      <c r="J154" s="10">
        <v>0</v>
      </c>
      <c r="K154" s="10">
        <v>6</v>
      </c>
      <c r="L154" s="10">
        <v>1</v>
      </c>
      <c r="M154" s="10">
        <v>8</v>
      </c>
      <c r="N154" s="10">
        <v>9</v>
      </c>
      <c r="O154" s="300">
        <v>4</v>
      </c>
      <c r="P154" s="197">
        <f>COUNTIF(I154,4)</f>
        <v>0</v>
      </c>
      <c r="Q154" s="198">
        <f>COUNTIF(J154,9)</f>
        <v>0</v>
      </c>
      <c r="R154" s="198">
        <f>COUNTIF(K154,0)</f>
        <v>0</v>
      </c>
      <c r="S154" s="198">
        <f>COUNTIF(L154,0)</f>
        <v>0</v>
      </c>
      <c r="T154" s="198">
        <f>COUNTIF(M154,5)</f>
        <v>0</v>
      </c>
      <c r="U154" s="198">
        <f>COUNTIF(N154,7)</f>
        <v>0</v>
      </c>
      <c r="V154" s="200">
        <f>COUNTIF(O154,1)</f>
        <v>0</v>
      </c>
      <c r="W154" s="201">
        <f>SUMIF(P154:V154,1)</f>
        <v>0</v>
      </c>
      <c r="X154" s="202" t="str">
        <f>IF(ISBLANK(U155),"",IF(U155=1,"Gewinn",IF(U155=0,"Kein Gewinn","")))</f>
        <v>Kein Gewinn</v>
      </c>
      <c r="Y154" s="214" t="str">
        <f>IF(ISBLANK(V154),"",IF(V154=1,"Gewinn",IF(V154=0,"Kein Gewinn","")))</f>
        <v>Kein Gewinn</v>
      </c>
      <c r="Z154" s="433"/>
      <c r="AA154" s="402">
        <v>100000</v>
      </c>
      <c r="AB154" s="402">
        <v>100000</v>
      </c>
      <c r="AC154" s="409">
        <f>IF(V154=1,5,0*(IF(U154=2,77,0)*IF(T154=3,17,0)*IF(S154=4,77,0)*IF(R154=5,777,0)*IF(Q154=6,77777,0*(IF(P154=7,0,0)))))</f>
        <v>0</v>
      </c>
      <c r="AD154" s="411">
        <f>IF(W154=1,5,0*(IF(V154=2,77,0)*IF(U154=3,17,0)*IF(T154=4,77,0)*IF(S154=5,777,0)*IF(R154=6,77777,0*(IF(Q154=7,0,0)))))</f>
        <v>0</v>
      </c>
      <c r="AE154" s="411">
        <f>IF(X154=1,5,0*(IF(W154=2,77,0)*IF(V154=3,17,0)*IF(U154=4,77,0)*IF(T154=5,777,0)*IF(S154=6,77777,0*(IF(R154=7,0,0)))))</f>
        <v>0</v>
      </c>
      <c r="AF154" s="411">
        <f>IF(Y154=1,5,0*(IF(X154=2,77,0)*IF(W154=3,17,0)*IF(V154=4,77,0)*IF(U154=5,777,0)*IF(T154=6,77777,0*(IF(S154=7,0,0)))))</f>
        <v>0</v>
      </c>
      <c r="AG154" s="411">
        <f>IF(Z154=1,5,0*(IF(Y154=2,77,0)*IF(X154=3,17,0)*IF(W154=4,77,0)*IF(V154=5,777,0)*IF(U154=6,77777,0*(IF(T154=7,0,0)))))</f>
        <v>0</v>
      </c>
      <c r="AH154" s="411">
        <f>IF(AB154=1,5,0*(IF(Z154=2,77,0)*IF(Y154=3,17,0)*IF(X154=4,77,0)*IF(W154=5,777,0)*IF(V154=6,77777,0*(IF(U154=7,0,0)))))</f>
        <v>0</v>
      </c>
      <c r="AI154" s="413">
        <f>IF(AC154=1,5,0*(IF(AB154=2,77,0)*IF(Z154=3,17,0)*IF(Y154=4,77,0)*IF(X154=5,777,0)*IF(W154=6,77777,0*(IF(V154=7,0,0)))))</f>
        <v>0</v>
      </c>
      <c r="AJ154" s="192"/>
      <c r="AM154" s="415">
        <f>IF(U155=1,2.5,0*(IF(T155=2,6,0)*IF(S155=3,66,0)*IF(R155=4,666,0)*IF(Q155=5,6666,0)*IF(P155=6,100000,0)))</f>
        <v>0</v>
      </c>
      <c r="AN154" s="405">
        <f>IF(T155=1,6,0*(IF(U155=2,2.5,0)*IF(S155=3,66,0)*IF(R155=4,666,0)*IF(Q155=6666,777,0)*IF(P155=100000,0)))</f>
        <v>6</v>
      </c>
      <c r="AO154" s="405">
        <f>IF(S155=1,66,0*(IF(U155=2,2.5,0)*IF(T155=3,6,0)*IF(R155=4,666,0)*IF(Q155=5,6666,0)*IF(P155=6,100000,0)))</f>
        <v>0</v>
      </c>
      <c r="AP154" s="405">
        <f>IF(R155=1,666,0*(IF(U155=2,2.5,0)*IF(T155=3,66,0)*IF(S155=4,666,0)*IF(Q155=5,6666,0)*IF(P155=6,100000,0)))</f>
        <v>666</v>
      </c>
      <c r="AQ154" s="405">
        <f>IF(Q155=1,6666,0*(IF(U155=2,2.5,0)*IF(T155=3,6,0)*IF(S155=4,66,0)*IF(R155=5,666,0)*IF(P155=6,100000,0)))</f>
        <v>0</v>
      </c>
      <c r="AR154" s="407">
        <f>IF(P155=1,100000,0*(IF(U155=2,2.5,0)*IF(T155=3,6,0)*IF(S155=4,66,0)*IF(R155=5,666,0)*IF(Q155=6,6666,0)))</f>
        <v>0</v>
      </c>
    </row>
    <row r="155" spans="1:44" ht="15.75" thickBot="1" x14ac:dyDescent="0.3">
      <c r="A155" s="206" t="s">
        <v>21</v>
      </c>
      <c r="B155" s="207">
        <v>4</v>
      </c>
      <c r="C155" s="208">
        <v>9</v>
      </c>
      <c r="D155" s="208">
        <v>0</v>
      </c>
      <c r="E155" s="208">
        <v>0</v>
      </c>
      <c r="F155" s="208">
        <v>5</v>
      </c>
      <c r="G155" s="208">
        <v>7</v>
      </c>
      <c r="H155" s="209">
        <v>1</v>
      </c>
      <c r="I155" s="207">
        <v>6</v>
      </c>
      <c r="J155" s="208">
        <v>4</v>
      </c>
      <c r="K155" s="208">
        <v>0</v>
      </c>
      <c r="L155" s="208">
        <v>3</v>
      </c>
      <c r="M155" s="208">
        <v>5</v>
      </c>
      <c r="N155" s="208">
        <v>9</v>
      </c>
      <c r="O155" s="209"/>
      <c r="P155" s="210">
        <f>COUNTIF(I155,4)</f>
        <v>0</v>
      </c>
      <c r="Q155" s="211">
        <f>COUNTIF(J155,9)</f>
        <v>0</v>
      </c>
      <c r="R155" s="211">
        <f>COUNTIF(K155,0)</f>
        <v>1</v>
      </c>
      <c r="S155" s="211">
        <f>COUNTIF(L155,0)</f>
        <v>0</v>
      </c>
      <c r="T155" s="211">
        <f>COUNTIF(M155,5)</f>
        <v>1</v>
      </c>
      <c r="U155" s="211">
        <f>COUNTIF(N155,7)</f>
        <v>0</v>
      </c>
      <c r="V155" s="213"/>
      <c r="W155" s="214" t="str">
        <f>IF(ISBLANK($V$2),"",IF($V$2=1,"Gewinn",IF($V$2=0,"Kein Gewinn","")))</f>
        <v>Kein Gewinn</v>
      </c>
      <c r="X155" s="215">
        <f>SUMIF(P155:U155,1)</f>
        <v>2</v>
      </c>
      <c r="Y155" s="203" t="str">
        <f>IF(ISBLANK(U155),"",IF(U155=1,"Gewinn",IF(U155=0,"Kein Gewinn","")))</f>
        <v>Kein Gewinn</v>
      </c>
      <c r="Z155" s="434"/>
      <c r="AA155" s="403"/>
      <c r="AB155" s="403"/>
      <c r="AC155" s="409"/>
      <c r="AD155" s="411"/>
      <c r="AE155" s="411"/>
      <c r="AF155" s="411"/>
      <c r="AG155" s="411"/>
      <c r="AH155" s="411"/>
      <c r="AI155" s="413"/>
      <c r="AJ155" s="192"/>
      <c r="AM155" s="416"/>
      <c r="AN155" s="405"/>
      <c r="AO155" s="405"/>
      <c r="AP155" s="405"/>
      <c r="AQ155" s="405"/>
      <c r="AR155" s="407"/>
    </row>
    <row r="156" spans="1:44" ht="15.75" thickBot="1" x14ac:dyDescent="0.3">
      <c r="A156" s="179"/>
      <c r="B156" s="41"/>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281">
        <v>44456</v>
      </c>
      <c r="AD156" s="281">
        <v>44456</v>
      </c>
      <c r="AE156" s="281">
        <v>44456</v>
      </c>
      <c r="AF156" s="281">
        <v>44456</v>
      </c>
      <c r="AG156" s="281">
        <v>44456</v>
      </c>
      <c r="AH156" s="281">
        <v>44456</v>
      </c>
      <c r="AI156" s="281">
        <v>44456</v>
      </c>
      <c r="AJ156" s="322"/>
      <c r="AK156" s="183"/>
      <c r="AL156" s="183"/>
      <c r="AM156" s="282">
        <v>44456</v>
      </c>
      <c r="AN156" s="282">
        <v>44456</v>
      </c>
      <c r="AO156" s="282">
        <v>44456</v>
      </c>
      <c r="AP156" s="282">
        <v>44456</v>
      </c>
      <c r="AQ156" s="282">
        <v>44456</v>
      </c>
      <c r="AR156" s="283">
        <v>44456</v>
      </c>
    </row>
    <row r="157" spans="1:44" ht="15.75" thickBot="1" x14ac:dyDescent="0.3">
      <c r="A157" s="17">
        <v>44456</v>
      </c>
      <c r="B157" s="361" t="s">
        <v>0</v>
      </c>
      <c r="C157" s="340"/>
      <c r="D157" s="340"/>
      <c r="E157" s="340"/>
      <c r="F157" s="340"/>
      <c r="G157" s="340"/>
      <c r="H157" s="346"/>
      <c r="I157" s="363" t="s">
        <v>1</v>
      </c>
      <c r="J157" s="364"/>
      <c r="K157" s="364"/>
      <c r="L157" s="364"/>
      <c r="M157" s="364"/>
      <c r="N157" s="364"/>
      <c r="O157" s="365"/>
      <c r="P157" s="361" t="s">
        <v>146</v>
      </c>
      <c r="Q157" s="340"/>
      <c r="R157" s="340"/>
      <c r="S157" s="340"/>
      <c r="T157" s="340"/>
      <c r="U157" s="340"/>
      <c r="V157" s="340"/>
      <c r="W157" s="184" t="s">
        <v>20</v>
      </c>
      <c r="X157" s="185" t="s">
        <v>21</v>
      </c>
      <c r="Y157" s="186" t="s">
        <v>4</v>
      </c>
      <c r="Z157" s="204" t="s">
        <v>5</v>
      </c>
      <c r="AA157" s="188" t="s">
        <v>147</v>
      </c>
      <c r="AB157" s="188" t="s">
        <v>148</v>
      </c>
      <c r="AC157" s="262" t="s">
        <v>165</v>
      </c>
      <c r="AD157" s="263" t="s">
        <v>150</v>
      </c>
      <c r="AE157" s="263" t="s">
        <v>151</v>
      </c>
      <c r="AF157" s="263" t="s">
        <v>152</v>
      </c>
      <c r="AG157" s="263" t="s">
        <v>153</v>
      </c>
      <c r="AH157" s="263" t="s">
        <v>154</v>
      </c>
      <c r="AI157" s="263" t="s">
        <v>155</v>
      </c>
      <c r="AJ157" s="192"/>
      <c r="AM157" s="269" t="s">
        <v>161</v>
      </c>
      <c r="AN157" s="270" t="s">
        <v>160</v>
      </c>
      <c r="AO157" s="270" t="s">
        <v>159</v>
      </c>
      <c r="AP157" s="270" t="s">
        <v>158</v>
      </c>
      <c r="AQ157" s="270" t="s">
        <v>157</v>
      </c>
      <c r="AR157" s="276" t="s">
        <v>156</v>
      </c>
    </row>
    <row r="158" spans="1:44" x14ac:dyDescent="0.25">
      <c r="A158" s="196" t="s">
        <v>20</v>
      </c>
      <c r="B158" s="197">
        <v>4</v>
      </c>
      <c r="C158" s="198">
        <v>9</v>
      </c>
      <c r="D158" s="198">
        <v>0</v>
      </c>
      <c r="E158" s="198">
        <v>0</v>
      </c>
      <c r="F158" s="198">
        <v>5</v>
      </c>
      <c r="G158" s="198">
        <v>7</v>
      </c>
      <c r="H158" s="199">
        <v>1</v>
      </c>
      <c r="I158" s="5">
        <v>6</v>
      </c>
      <c r="J158" s="5">
        <v>9</v>
      </c>
      <c r="K158" s="5">
        <v>8</v>
      </c>
      <c r="L158" s="5">
        <v>0</v>
      </c>
      <c r="M158" s="5">
        <v>2</v>
      </c>
      <c r="N158" s="5">
        <v>4</v>
      </c>
      <c r="O158" s="5">
        <v>0</v>
      </c>
      <c r="P158" s="197">
        <f>COUNTIF(I158,4)</f>
        <v>0</v>
      </c>
      <c r="Q158" s="198">
        <f>COUNTIF(J158,9)</f>
        <v>1</v>
      </c>
      <c r="R158" s="198">
        <f>COUNTIF(K158,0)</f>
        <v>0</v>
      </c>
      <c r="S158" s="198">
        <f>COUNTIF(L158,0)</f>
        <v>1</v>
      </c>
      <c r="T158" s="198">
        <f>COUNTIF(M158,5)</f>
        <v>0</v>
      </c>
      <c r="U158" s="198">
        <f>COUNTIF(N158,7)</f>
        <v>0</v>
      </c>
      <c r="V158" s="200">
        <f>COUNTIF(O158,1)</f>
        <v>0</v>
      </c>
      <c r="W158" s="201">
        <f>SUMIF(P158:V158,1)</f>
        <v>2</v>
      </c>
      <c r="X158" s="202" t="str">
        <f>IF(ISBLANK(U159),"",IF(U159=1,"Gewinn",IF(U159=0,"Kein Gewinn","")))</f>
        <v>Kein Gewinn</v>
      </c>
      <c r="Y158" s="214" t="str">
        <f>IF(ISBLANK(V158),"",IF(V158=1,"Gewinn",IF(V158=0,"Kein Gewinn","")))</f>
        <v>Kein Gewinn</v>
      </c>
      <c r="Z158" s="433"/>
      <c r="AA158" s="402">
        <v>100000</v>
      </c>
      <c r="AB158" s="402">
        <v>100000</v>
      </c>
      <c r="AC158" s="409">
        <f>IF(V158=1,5,0*(IF(U158=2,77,0)*IF(T158=3,17,0)*IF(S158=4,77,0)*IF(R158=5,777,0)*IF(Q158=6,77777,0*(IF(P158=7,0,0)))))</f>
        <v>0</v>
      </c>
      <c r="AD158" s="411">
        <f>IF(W158=1,5,0*(IF(V158=2,77,0)*IF(U158=3,17,0)*IF(T158=4,77,0)*IF(S158=5,777,0)*IF(R158=6,77777,0*(IF(Q158=7,0,0)))))</f>
        <v>0</v>
      </c>
      <c r="AE158" s="411">
        <f>IF(X158=1,5,0*(IF(W158=2,77,0)*IF(V158=3,17,0)*IF(U158=4,77,0)*IF(T158=5,777,0)*IF(S158=6,77777,0*(IF(R158=7,0,0)))))</f>
        <v>0</v>
      </c>
      <c r="AF158" s="411">
        <f>IF(Y158=1,5,0*(IF(X158=2,77,0)*IF(W158=3,17,0)*IF(V158=4,77,0)*IF(U158=5,777,0)*IF(T158=6,77777,0*(IF(S158=7,0,0)))))</f>
        <v>0</v>
      </c>
      <c r="AG158" s="411">
        <f>IF(Z158=1,5,0*(IF(Y158=2,77,0)*IF(X158=3,17,0)*IF(W158=4,77,0)*IF(V158=5,777,0)*IF(U158=6,77777,0*(IF(T158=7,0,0)))))</f>
        <v>0</v>
      </c>
      <c r="AH158" s="411">
        <f>IF(AB158=1,5,0*(IF(Z158=2,77,0)*IF(Y158=3,17,0)*IF(X158=4,77,0)*IF(W158=5,777,0)*IF(V158=6,77777,0*(IF(U158=7,0,0)))))</f>
        <v>0</v>
      </c>
      <c r="AI158" s="413">
        <f>IF(AC158=1,5,0*(IF(AB158=2,77,0)*IF(Z158=3,17,0)*IF(Y158=4,77,0)*IF(X158=5,777,0)*IF(W158=6,77777,0*(IF(V158=7,0,0)))))</f>
        <v>0</v>
      </c>
      <c r="AJ158" s="192"/>
      <c r="AM158" s="415">
        <f>IF(U159=1,2.5,0*(IF(T159=2,6,0)*IF(S159=3,66,0)*IF(R159=4,666,0)*IF(Q159=5,6666,0)*IF(P159=6,100000,0)))</f>
        <v>0</v>
      </c>
      <c r="AN158" s="405">
        <f>IF(T159=1,6,0*(IF(U159=2,2.5,0)*IF(S159=3,66,0)*IF(R159=4,666,0)*IF(Q159=6666,777,0)*IF(P159=100000,0)))</f>
        <v>0</v>
      </c>
      <c r="AO158" s="405">
        <f>IF(S159=1,66,0*(IF(U159=2,2.5,0)*IF(T159=3,6,0)*IF(R159=4,666,0)*IF(Q159=5,6666,0)*IF(P159=6,100000,0)))</f>
        <v>66</v>
      </c>
      <c r="AP158" s="405">
        <f>IF(R159=1,666,0*(IF(U159=2,2.5,0)*IF(T159=3,66,0)*IF(S159=4,666,0)*IF(Q159=5,6666,0)*IF(P159=6,100000,0)))</f>
        <v>0</v>
      </c>
      <c r="AQ158" s="405">
        <f>IF(Q159=1,6666,0*(IF(U159=2,2.5,0)*IF(T159=3,6,0)*IF(S159=4,66,0)*IF(R159=5,666,0)*IF(P159=6,100000,0)))</f>
        <v>6666</v>
      </c>
      <c r="AR158" s="407">
        <f>IF(P159=1,100000,0*(IF(U159=2,2.5,0)*IF(T159=3,6,0)*IF(S159=4,66,0)*IF(R159=5,666,0)*IF(Q159=6,6666,0)))</f>
        <v>0</v>
      </c>
    </row>
    <row r="159" spans="1:44" ht="15.75" thickBot="1" x14ac:dyDescent="0.3">
      <c r="A159" s="206" t="s">
        <v>21</v>
      </c>
      <c r="B159" s="207">
        <v>4</v>
      </c>
      <c r="C159" s="208">
        <v>9</v>
      </c>
      <c r="D159" s="208">
        <v>0</v>
      </c>
      <c r="E159" s="208">
        <v>0</v>
      </c>
      <c r="F159" s="208">
        <v>5</v>
      </c>
      <c r="G159" s="208">
        <v>7</v>
      </c>
      <c r="H159" s="209">
        <v>1</v>
      </c>
      <c r="I159" s="5">
        <v>6</v>
      </c>
      <c r="J159" s="5">
        <v>9</v>
      </c>
      <c r="K159" s="5">
        <v>8</v>
      </c>
      <c r="L159" s="5">
        <v>0</v>
      </c>
      <c r="M159" s="5">
        <v>2</v>
      </c>
      <c r="N159" s="5">
        <v>4</v>
      </c>
      <c r="O159" s="5">
        <v>0</v>
      </c>
      <c r="P159" s="210">
        <f>COUNTIF(I159,4)</f>
        <v>0</v>
      </c>
      <c r="Q159" s="211">
        <f>COUNTIF(J159,9)</f>
        <v>1</v>
      </c>
      <c r="R159" s="211">
        <f>COUNTIF(K159,0)</f>
        <v>0</v>
      </c>
      <c r="S159" s="211">
        <f>COUNTIF(L159,0)</f>
        <v>1</v>
      </c>
      <c r="T159" s="211">
        <f>COUNTIF(M159,5)</f>
        <v>0</v>
      </c>
      <c r="U159" s="211">
        <f>COUNTIF(N159,7)</f>
        <v>0</v>
      </c>
      <c r="V159" s="213"/>
      <c r="W159" s="214" t="str">
        <f>IF(ISBLANK($V$2),"",IF($V$2=1,"Gewinn",IF($V$2=0,"Kein Gewinn","")))</f>
        <v>Kein Gewinn</v>
      </c>
      <c r="X159" s="215">
        <f>SUMIF(P159:U159,1)</f>
        <v>2</v>
      </c>
      <c r="Y159" s="203" t="str">
        <f>IF(ISBLANK(U159),"",IF(U159=1,"Gewinn",IF(U159=0,"Kein Gewinn","")))</f>
        <v>Kein Gewinn</v>
      </c>
      <c r="Z159" s="434"/>
      <c r="AA159" s="403"/>
      <c r="AB159" s="403"/>
      <c r="AC159" s="417"/>
      <c r="AD159" s="418"/>
      <c r="AE159" s="418"/>
      <c r="AF159" s="418"/>
      <c r="AG159" s="418"/>
      <c r="AH159" s="418"/>
      <c r="AI159" s="419"/>
      <c r="AJ159" s="192"/>
      <c r="AM159" s="416"/>
      <c r="AN159" s="405"/>
      <c r="AO159" s="405"/>
      <c r="AP159" s="405"/>
      <c r="AQ159" s="405"/>
      <c r="AR159" s="407"/>
    </row>
    <row r="160" spans="1:44" ht="15.75" thickBot="1" x14ac:dyDescent="0.3">
      <c r="A160" s="179"/>
      <c r="B160" s="41"/>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281">
        <v>44463</v>
      </c>
      <c r="AD160" s="281">
        <v>44463</v>
      </c>
      <c r="AE160" s="281">
        <v>44463</v>
      </c>
      <c r="AF160" s="281">
        <v>44463</v>
      </c>
      <c r="AG160" s="281">
        <v>44463</v>
      </c>
      <c r="AH160" s="281">
        <v>44463</v>
      </c>
      <c r="AI160" s="284">
        <v>44463</v>
      </c>
      <c r="AJ160" s="322"/>
      <c r="AK160" s="183"/>
      <c r="AL160" s="183"/>
      <c r="AM160" s="281">
        <v>44463</v>
      </c>
      <c r="AN160" s="281">
        <v>44463</v>
      </c>
      <c r="AO160" s="281">
        <v>44463</v>
      </c>
      <c r="AP160" s="281">
        <v>44463</v>
      </c>
      <c r="AQ160" s="281">
        <v>44463</v>
      </c>
      <c r="AR160" s="284">
        <v>44463</v>
      </c>
    </row>
    <row r="161" spans="1:44" ht="15.75" thickBot="1" x14ac:dyDescent="0.3">
      <c r="A161" s="17">
        <v>44463</v>
      </c>
      <c r="B161" s="361" t="s">
        <v>0</v>
      </c>
      <c r="C161" s="340"/>
      <c r="D161" s="340"/>
      <c r="E161" s="340"/>
      <c r="F161" s="340"/>
      <c r="G161" s="340"/>
      <c r="H161" s="346"/>
      <c r="I161" s="363" t="s">
        <v>1</v>
      </c>
      <c r="J161" s="364"/>
      <c r="K161" s="364"/>
      <c r="L161" s="364"/>
      <c r="M161" s="364"/>
      <c r="N161" s="364"/>
      <c r="O161" s="365"/>
      <c r="P161" s="361" t="s">
        <v>146</v>
      </c>
      <c r="Q161" s="340"/>
      <c r="R161" s="340"/>
      <c r="S161" s="340"/>
      <c r="T161" s="340"/>
      <c r="U161" s="340"/>
      <c r="V161" s="340"/>
      <c r="W161" s="184" t="s">
        <v>20</v>
      </c>
      <c r="X161" s="185" t="s">
        <v>21</v>
      </c>
      <c r="Y161" s="186" t="s">
        <v>4</v>
      </c>
      <c r="Z161" s="204" t="s">
        <v>5</v>
      </c>
      <c r="AA161" s="188" t="s">
        <v>147</v>
      </c>
      <c r="AB161" s="188" t="s">
        <v>148</v>
      </c>
      <c r="AC161" s="262" t="s">
        <v>149</v>
      </c>
      <c r="AD161" s="263" t="s">
        <v>150</v>
      </c>
      <c r="AE161" s="263" t="s">
        <v>151</v>
      </c>
      <c r="AF161" s="263" t="s">
        <v>152</v>
      </c>
      <c r="AG161" s="263" t="s">
        <v>153</v>
      </c>
      <c r="AH161" s="263" t="s">
        <v>154</v>
      </c>
      <c r="AI161" s="263" t="s">
        <v>155</v>
      </c>
      <c r="AJ161" s="192"/>
      <c r="AM161" s="271" t="s">
        <v>161</v>
      </c>
      <c r="AN161" s="272" t="s">
        <v>160</v>
      </c>
      <c r="AO161" s="272" t="s">
        <v>159</v>
      </c>
      <c r="AP161" s="272" t="s">
        <v>158</v>
      </c>
      <c r="AQ161" s="272" t="s">
        <v>157</v>
      </c>
      <c r="AR161" s="285" t="s">
        <v>156</v>
      </c>
    </row>
    <row r="162" spans="1:44" x14ac:dyDescent="0.25">
      <c r="A162" s="196" t="s">
        <v>20</v>
      </c>
      <c r="B162" s="197">
        <v>4</v>
      </c>
      <c r="C162" s="198">
        <v>9</v>
      </c>
      <c r="D162" s="198">
        <v>0</v>
      </c>
      <c r="E162" s="198">
        <v>0</v>
      </c>
      <c r="F162" s="198">
        <v>5</v>
      </c>
      <c r="G162" s="198">
        <v>7</v>
      </c>
      <c r="H162" s="199">
        <v>1</v>
      </c>
      <c r="I162" s="5">
        <v>6</v>
      </c>
      <c r="J162" s="5">
        <v>9</v>
      </c>
      <c r="K162" s="5">
        <v>2</v>
      </c>
      <c r="L162" s="5">
        <v>0</v>
      </c>
      <c r="M162" s="5">
        <v>7</v>
      </c>
      <c r="N162" s="5">
        <v>2</v>
      </c>
      <c r="O162" s="5">
        <v>2</v>
      </c>
      <c r="P162" s="197">
        <f>COUNTIF(I162,4)</f>
        <v>0</v>
      </c>
      <c r="Q162" s="198">
        <f>COUNTIF(J162,9)</f>
        <v>1</v>
      </c>
      <c r="R162" s="198">
        <f>COUNTIF(K162,0)</f>
        <v>0</v>
      </c>
      <c r="S162" s="198">
        <f>COUNTIF(L162,0)</f>
        <v>1</v>
      </c>
      <c r="T162" s="198">
        <f>COUNTIF(M162,5)</f>
        <v>0</v>
      </c>
      <c r="U162" s="198">
        <f>COUNTIF(N162,7)</f>
        <v>0</v>
      </c>
      <c r="V162" s="200">
        <f>COUNTIF(O162,1)</f>
        <v>0</v>
      </c>
      <c r="W162" s="201">
        <f>SUMIF(P162:V162,1)</f>
        <v>2</v>
      </c>
      <c r="X162" s="202" t="str">
        <f>IF(ISBLANK(U163),"",IF(U163=1,"Gewinn",IF(U163=0,"Kein Gewinn","")))</f>
        <v>Kein Gewinn</v>
      </c>
      <c r="Y162" s="214" t="str">
        <f>IF(ISBLANK(V162),"",IF(V162=1,"Gewinn",IF(V162=0,"Kein Gewinn","")))</f>
        <v>Kein Gewinn</v>
      </c>
      <c r="Z162" s="433"/>
      <c r="AA162" s="402">
        <v>100000</v>
      </c>
      <c r="AB162" s="402">
        <v>100000</v>
      </c>
      <c r="AC162" s="409">
        <f>IF(V162=1,5,0*(IF(U162=2,77,0)*IF(T162=3,17,0)*IF(S162=4,77,0)*IF(R162=5,777,0)*IF(Q162=6,77777,0*(IF(P162=7,0,0)))))</f>
        <v>0</v>
      </c>
      <c r="AD162" s="411">
        <f>IF(W162=1,5,0*(IF(V162=2,77,0)*IF(U162=3,17,0)*IF(T162=4,77,0)*IF(S162=5,777,0)*IF(R162=6,77777,0*(IF(Q162=7,0,0)))))</f>
        <v>0</v>
      </c>
      <c r="AE162" s="411">
        <f>IF(X162=1,5,0*(IF(W162=2,77,0)*IF(V162=3,17,0)*IF(U162=4,77,0)*IF(T162=5,777,0)*IF(S162=6,77777,0*(IF(R162=7,0,0)))))</f>
        <v>0</v>
      </c>
      <c r="AF162" s="411">
        <f>IF(Y162=1,5,0*(IF(X162=2,77,0)*IF(W162=3,17,0)*IF(V162=4,77,0)*IF(U162=5,777,0)*IF(T162=6,77777,0*(IF(S162=7,0,0)))))</f>
        <v>0</v>
      </c>
      <c r="AG162" s="411">
        <f>IF(Z162=1,5,0*(IF(Y162=2,77,0)*IF(X162=3,17,0)*IF(W162=4,77,0)*IF(V162=5,777,0)*IF(U162=6,77777,0*(IF(T162=7,0,0)))))</f>
        <v>0</v>
      </c>
      <c r="AH162" s="411">
        <f>IF(AB162=1,5,0*(IF(Z162=2,77,0)*IF(Y162=3,17,0)*IF(X162=4,77,0)*IF(W162=5,777,0)*IF(V162=6,77777,0*(IF(U162=7,0,0)))))</f>
        <v>0</v>
      </c>
      <c r="AI162" s="413">
        <f>IF(AC162=1,5,0*(IF(AB162=2,77,0)*IF(Z162=3,17,0)*IF(Y162=4,77,0)*IF(X162=5,777,0)*IF(W162=6,77777,0*(IF(V162=7,0,0)))))</f>
        <v>0</v>
      </c>
      <c r="AJ162" s="192"/>
      <c r="AM162" s="415">
        <f>IF(U163=1,2.5,0*(IF(T163=2,6,0)*IF(S163=3,66,0)*IF(R163=4,666,0)*IF(Q163=5,6666,0)*IF(P163=6,100000,0)))</f>
        <v>0</v>
      </c>
      <c r="AN162" s="405">
        <f>IF(T163=1,6,0*(IF(U163=2,2.5,0)*IF(S163=3,66,0)*IF(R163=4,666,0)*IF(Q163=6666,777,0)*IF(P163=100000,0)))</f>
        <v>0</v>
      </c>
      <c r="AO162" s="405">
        <f>IF(S163=1,66,0*(IF(U163=2,2.5,0)*IF(T163=3,6,0)*IF(R163=4,666,0)*IF(Q163=5,6666,0)*IF(P163=6,100000,0)))</f>
        <v>66</v>
      </c>
      <c r="AP162" s="405">
        <f>IF(R163=1,666,0*(IF(U163=2,2.5,0)*IF(T163=3,66,0)*IF(S163=4,666,0)*IF(Q163=5,6666,0)*IF(P163=6,100000,0)))</f>
        <v>666</v>
      </c>
      <c r="AQ162" s="405">
        <f>IF(Q163=1,6666,0*(IF(U163=2,2.5,0)*IF(T163=3,6,0)*IF(S163=4,66,0)*IF(R163=5,666,0)*IF(P163=6,100000,0)))</f>
        <v>0</v>
      </c>
      <c r="AR162" s="407">
        <f>IF(P163=1,100000,0*(IF(U163=2,2.5,0)*IF(T163=3,6,0)*IF(S163=4,66,0)*IF(R163=5,666,0)*IF(Q163=6,6666,0)))</f>
        <v>0</v>
      </c>
    </row>
    <row r="163" spans="1:44" ht="15.75" thickBot="1" x14ac:dyDescent="0.3">
      <c r="A163" s="206" t="s">
        <v>21</v>
      </c>
      <c r="B163" s="207">
        <v>4</v>
      </c>
      <c r="C163" s="208">
        <v>9</v>
      </c>
      <c r="D163" s="208">
        <v>0</v>
      </c>
      <c r="E163" s="208">
        <v>0</v>
      </c>
      <c r="F163" s="208">
        <v>5</v>
      </c>
      <c r="G163" s="208">
        <v>7</v>
      </c>
      <c r="H163" s="209">
        <v>1</v>
      </c>
      <c r="I163" s="332">
        <v>1</v>
      </c>
      <c r="J163" s="332">
        <v>0</v>
      </c>
      <c r="K163" s="332">
        <v>0</v>
      </c>
      <c r="L163" s="332">
        <v>0</v>
      </c>
      <c r="M163" s="332">
        <v>6</v>
      </c>
      <c r="N163" s="332">
        <v>9</v>
      </c>
      <c r="O163" s="14"/>
      <c r="P163" s="210">
        <f>COUNTIF(I163,4)</f>
        <v>0</v>
      </c>
      <c r="Q163" s="211">
        <f>COUNTIF(J163,9)</f>
        <v>0</v>
      </c>
      <c r="R163" s="211">
        <f>COUNTIF(K163,0)</f>
        <v>1</v>
      </c>
      <c r="S163" s="211">
        <f>COUNTIF(L163,0)</f>
        <v>1</v>
      </c>
      <c r="T163" s="211">
        <f>COUNTIF(M163,5)</f>
        <v>0</v>
      </c>
      <c r="U163" s="211">
        <f>COUNTIF(N163,7)</f>
        <v>0</v>
      </c>
      <c r="V163" s="213"/>
      <c r="W163" s="214" t="str">
        <f>IF(ISBLANK($V$2),"",IF($V$2=1,"Gewinn",IF($V$2=0,"Kein Gewinn","")))</f>
        <v>Kein Gewinn</v>
      </c>
      <c r="X163" s="215">
        <f>SUMIF(P163:U163,1)</f>
        <v>2</v>
      </c>
      <c r="Y163" s="203" t="str">
        <f>IF(ISBLANK(U163),"",IF(U163=1,"Gewinn",IF(U163=0,"Kein Gewinn","")))</f>
        <v>Kein Gewinn</v>
      </c>
      <c r="Z163" s="434"/>
      <c r="AA163" s="403"/>
      <c r="AB163" s="403"/>
      <c r="AC163" s="417"/>
      <c r="AD163" s="418"/>
      <c r="AE163" s="418"/>
      <c r="AF163" s="418"/>
      <c r="AG163" s="418"/>
      <c r="AH163" s="418"/>
      <c r="AI163" s="419"/>
      <c r="AJ163" s="192"/>
      <c r="AM163" s="416"/>
      <c r="AN163" s="405"/>
      <c r="AO163" s="405"/>
      <c r="AP163" s="405"/>
      <c r="AQ163" s="405"/>
      <c r="AR163" s="407"/>
    </row>
    <row r="164" spans="1:44" ht="15.75" thickBot="1" x14ac:dyDescent="0.3">
      <c r="A164" s="179"/>
      <c r="B164" s="41"/>
      <c r="C164" s="41"/>
      <c r="D164" s="41"/>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281">
        <v>44470</v>
      </c>
      <c r="AD164" s="282">
        <v>44470</v>
      </c>
      <c r="AE164" s="282">
        <v>44470</v>
      </c>
      <c r="AF164" s="282">
        <v>44470</v>
      </c>
      <c r="AG164" s="282">
        <v>44470</v>
      </c>
      <c r="AH164" s="282">
        <v>44470</v>
      </c>
      <c r="AI164" s="283">
        <v>44470</v>
      </c>
      <c r="AJ164" s="322"/>
      <c r="AK164" s="183"/>
      <c r="AL164" s="183"/>
      <c r="AM164" s="281">
        <v>44470</v>
      </c>
      <c r="AN164" s="281">
        <v>44470</v>
      </c>
      <c r="AO164" s="281">
        <v>44470</v>
      </c>
      <c r="AP164" s="281">
        <v>44470</v>
      </c>
      <c r="AQ164" s="281">
        <v>44470</v>
      </c>
      <c r="AR164" s="284">
        <v>44470</v>
      </c>
    </row>
    <row r="165" spans="1:44" ht="15.75" thickBot="1" x14ac:dyDescent="0.3">
      <c r="A165" s="17">
        <v>44470</v>
      </c>
      <c r="B165" s="361" t="s">
        <v>0</v>
      </c>
      <c r="C165" s="340"/>
      <c r="D165" s="340"/>
      <c r="E165" s="340"/>
      <c r="F165" s="340"/>
      <c r="G165" s="340"/>
      <c r="H165" s="346"/>
      <c r="I165" s="363" t="s">
        <v>1</v>
      </c>
      <c r="J165" s="364"/>
      <c r="K165" s="364"/>
      <c r="L165" s="364"/>
      <c r="M165" s="364"/>
      <c r="N165" s="364"/>
      <c r="O165" s="365"/>
      <c r="P165" s="361" t="s">
        <v>146</v>
      </c>
      <c r="Q165" s="340"/>
      <c r="R165" s="340"/>
      <c r="S165" s="340"/>
      <c r="T165" s="340"/>
      <c r="U165" s="340"/>
      <c r="V165" s="340"/>
      <c r="W165" s="184" t="s">
        <v>20</v>
      </c>
      <c r="X165" s="185" t="s">
        <v>21</v>
      </c>
      <c r="Y165" s="186" t="s">
        <v>4</v>
      </c>
      <c r="Z165" s="204" t="s">
        <v>5</v>
      </c>
      <c r="AA165" s="188" t="s">
        <v>147</v>
      </c>
      <c r="AB165" s="188" t="s">
        <v>148</v>
      </c>
      <c r="AC165" s="262" t="s">
        <v>149</v>
      </c>
      <c r="AD165" s="263" t="s">
        <v>150</v>
      </c>
      <c r="AE165" s="263" t="s">
        <v>151</v>
      </c>
      <c r="AF165" s="263" t="s">
        <v>152</v>
      </c>
      <c r="AG165" s="263" t="s">
        <v>153</v>
      </c>
      <c r="AH165" s="263" t="s">
        <v>154</v>
      </c>
      <c r="AI165" s="263" t="s">
        <v>155</v>
      </c>
      <c r="AJ165" s="192"/>
      <c r="AM165" s="271" t="s">
        <v>161</v>
      </c>
      <c r="AN165" s="272" t="s">
        <v>160</v>
      </c>
      <c r="AO165" s="272" t="s">
        <v>159</v>
      </c>
      <c r="AP165" s="272" t="s">
        <v>158</v>
      </c>
      <c r="AQ165" s="272" t="s">
        <v>157</v>
      </c>
      <c r="AR165" s="285" t="s">
        <v>156</v>
      </c>
    </row>
    <row r="166" spans="1:44" x14ac:dyDescent="0.25">
      <c r="A166" s="196" t="s">
        <v>20</v>
      </c>
      <c r="B166" s="197">
        <v>4</v>
      </c>
      <c r="C166" s="198">
        <v>9</v>
      </c>
      <c r="D166" s="198">
        <v>0</v>
      </c>
      <c r="E166" s="198">
        <v>0</v>
      </c>
      <c r="F166" s="198">
        <v>5</v>
      </c>
      <c r="G166" s="198">
        <v>7</v>
      </c>
      <c r="H166" s="199">
        <v>1</v>
      </c>
      <c r="I166" s="5">
        <v>3</v>
      </c>
      <c r="J166" s="5">
        <v>6</v>
      </c>
      <c r="K166" s="5">
        <v>2</v>
      </c>
      <c r="L166" s="5">
        <v>7</v>
      </c>
      <c r="M166" s="5">
        <v>4</v>
      </c>
      <c r="N166" s="5">
        <v>3</v>
      </c>
      <c r="O166" s="5">
        <v>1</v>
      </c>
      <c r="P166" s="197">
        <f>COUNTIF(I166,4)</f>
        <v>0</v>
      </c>
      <c r="Q166" s="198">
        <f>COUNTIF(J166,9)</f>
        <v>0</v>
      </c>
      <c r="R166" s="198">
        <f>COUNTIF(K166,0)</f>
        <v>0</v>
      </c>
      <c r="S166" s="198">
        <f>COUNTIF(L166,0)</f>
        <v>0</v>
      </c>
      <c r="T166" s="198">
        <f>COUNTIF(M166,5)</f>
        <v>0</v>
      </c>
      <c r="U166" s="198">
        <f>COUNTIF(N166,7)</f>
        <v>0</v>
      </c>
      <c r="V166" s="200">
        <f>COUNTIF(O166,1)</f>
        <v>1</v>
      </c>
      <c r="W166" s="201">
        <f>SUMIF(P166:V166,1)</f>
        <v>1</v>
      </c>
      <c r="X166" s="202" t="str">
        <f>IF(ISBLANK(U167),"",IF(U167=1,"Gewinn",IF(U167=0,"Kein Gewinn","")))</f>
        <v>Kein Gewinn</v>
      </c>
      <c r="Y166" s="214" t="str">
        <f>IF(ISBLANK(V166),"",IF(V166=1,"Gewinn",IF(V166=0,"Kein Gewinn","")))</f>
        <v>Gewinn</v>
      </c>
      <c r="Z166" s="433"/>
      <c r="AA166" s="402">
        <v>100000</v>
      </c>
      <c r="AB166" s="402">
        <v>100000</v>
      </c>
      <c r="AC166" s="409">
        <f>IF(V166=1,5,0*(IF(U166=2,77,0)*IF(T166=3,17,0)*IF(S166=4,77,0)*IF(R166=5,777,0)*IF(Q166=6,77777,0*(IF(P166=7,0,0)))))</f>
        <v>5</v>
      </c>
      <c r="AD166" s="411">
        <f>IF(U166=1,17,0*(IF(V166=2,77,0)*IF(U166=3,17,0)*IF(T166=4,77,0)*IF(S166=5,777,0)*IF(R166=6,77777,0*(IF(Q166=7,0,0)))))</f>
        <v>0</v>
      </c>
      <c r="AE166" s="411">
        <f>IF(X166=1,5,0*(IF(W166=2,77,0)*IF(V166=3,17,0)*IF(U166=4,77,0)*IF(T166=5,777,0)*IF(S166=6,77777,0*(IF(R166=7,0,0)))))</f>
        <v>0</v>
      </c>
      <c r="AF166" s="411">
        <f>IF(Y166=1,5,0*(IF(X166=2,77,0)*IF(W166=3,17,0)*IF(V166=4,77,0)*IF(U166=5,777,0)*IF(T166=6,77777,0*(IF(S166=7,0,0)))))</f>
        <v>0</v>
      </c>
      <c r="AG166" s="411">
        <f>IF(Z166=1,5,0*(IF(Y166=2,77,0)*IF(X166=3,17,0)*IF(W166=4,77,0)*IF(V166=5,777,0)*IF(U166=6,77777,0*(IF(T166=7,0,0)))))</f>
        <v>0</v>
      </c>
      <c r="AH166" s="411">
        <f>IF(AB166=1,5,0*(IF(Z166=2,77,0)*IF(Y166=3,17,0)*IF(X166=4,77,0)*IF(W166=5,777,0)*IF(V166=6,77777,0*(IF(U166=7,0,0)))))</f>
        <v>0</v>
      </c>
      <c r="AI166" s="413">
        <f>IF(AC166=1,5,0*(IF(AB166=2,77,0)*IF(Z166=3,17,0)*IF(Y166=4,77,0)*IF(X166=5,777,0)*IF(W166=6,77777,0*(IF(V166=7,0,0)))))</f>
        <v>0</v>
      </c>
      <c r="AJ166" s="192"/>
      <c r="AM166" s="415">
        <f>IF(U167=1,2.5,0*(IF(T167=2,6,0)*IF(S167=3,66,0)*IF(R167=4,666,0)*IF(Q167=5,6666,0)*IF(P167=6,100000,0)))</f>
        <v>0</v>
      </c>
      <c r="AN166" s="405">
        <f>IF(T167=1,6,0*(IF(U167=2,2.5,0)*IF(S167=3,66,0)*IF(R167=4,666,0)*IF(Q167=6666,777,0)*IF(P167=100000,0)))</f>
        <v>0</v>
      </c>
      <c r="AO166" s="405">
        <f>IF(S167=1,66,0*(IF(U167=2,2.5,0)*IF(T167=3,6,0)*IF(R167=4,666,0)*IF(Q167=5,6666,0)*IF(P167=6,100000,0)))</f>
        <v>0</v>
      </c>
      <c r="AP166" s="405">
        <f>IF(R167=1,666,0*(IF(U167=2,2.5,0)*IF(T167=3,66,0)*IF(S167=4,666,0)*IF(Q167=5,6666,0)*IF(P167=6,100000,0)))</f>
        <v>666</v>
      </c>
      <c r="AQ166" s="405">
        <f>IF(Q167=1,6666,0*(IF(U167=2,2.5,0)*IF(T167=3,6,0)*IF(S167=4,66,0)*IF(R167=5,666,0)*IF(P167=6,100000,0)))</f>
        <v>0</v>
      </c>
      <c r="AR166" s="407">
        <f>IF(P167=1,100000,0*(IF(U167=2,2.5,0)*IF(T167=3,6,0)*IF(S167=4,66,0)*IF(R167=5,666,0)*IF(Q167=6,6666,0)))</f>
        <v>100000</v>
      </c>
    </row>
    <row r="167" spans="1:44" ht="15.75" thickBot="1" x14ac:dyDescent="0.3">
      <c r="A167" s="206" t="s">
        <v>21</v>
      </c>
      <c r="B167" s="207">
        <v>4</v>
      </c>
      <c r="C167" s="208">
        <v>9</v>
      </c>
      <c r="D167" s="208">
        <v>0</v>
      </c>
      <c r="E167" s="208">
        <v>0</v>
      </c>
      <c r="F167" s="208">
        <v>5</v>
      </c>
      <c r="G167" s="208">
        <v>7</v>
      </c>
      <c r="H167" s="209">
        <v>1</v>
      </c>
      <c r="I167" s="332">
        <v>4</v>
      </c>
      <c r="J167" s="332">
        <v>4</v>
      </c>
      <c r="K167" s="332">
        <v>0</v>
      </c>
      <c r="L167" s="332">
        <v>1</v>
      </c>
      <c r="M167" s="332">
        <v>6</v>
      </c>
      <c r="N167" s="332">
        <v>4</v>
      </c>
      <c r="O167" s="14"/>
      <c r="P167" s="210">
        <f>COUNTIF(I167,4)</f>
        <v>1</v>
      </c>
      <c r="Q167" s="211">
        <f>COUNTIF(J167,9)</f>
        <v>0</v>
      </c>
      <c r="R167" s="211">
        <f>COUNTIF(K167,0)</f>
        <v>1</v>
      </c>
      <c r="S167" s="211">
        <f>COUNTIF(L167,0)</f>
        <v>0</v>
      </c>
      <c r="T167" s="211">
        <f>COUNTIF(M167,5)</f>
        <v>0</v>
      </c>
      <c r="U167" s="211">
        <f>COUNTIF(N167,7)</f>
        <v>0</v>
      </c>
      <c r="V167" s="213"/>
      <c r="W167" s="214" t="str">
        <f>IF(ISBLANK($V$2),"",IF($V$2=1,"Gewinn",IF($V$2=0,"Kein Gewinn","")))</f>
        <v>Kein Gewinn</v>
      </c>
      <c r="X167" s="215">
        <f>SUMIF(P167:U167,1)</f>
        <v>2</v>
      </c>
      <c r="Y167" s="203" t="str">
        <f>IF(ISBLANK(U167),"",IF(U167=1,"Gewinn",IF(U167=0,"Kein Gewinn","")))</f>
        <v>Kein Gewinn</v>
      </c>
      <c r="Z167" s="434"/>
      <c r="AA167" s="403"/>
      <c r="AB167" s="403"/>
      <c r="AC167" s="417"/>
      <c r="AD167" s="418"/>
      <c r="AE167" s="418"/>
      <c r="AF167" s="418"/>
      <c r="AG167" s="418"/>
      <c r="AH167" s="418"/>
      <c r="AI167" s="419"/>
      <c r="AJ167" s="192"/>
      <c r="AM167" s="416"/>
      <c r="AN167" s="405"/>
      <c r="AO167" s="405"/>
      <c r="AP167" s="405"/>
      <c r="AQ167" s="405"/>
      <c r="AR167" s="407"/>
    </row>
    <row r="168" spans="1:44" ht="15.75" thickBot="1" x14ac:dyDescent="0.3">
      <c r="A168" s="179"/>
      <c r="B168" s="41"/>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281">
        <v>44477</v>
      </c>
      <c r="AD168" s="281">
        <v>44477</v>
      </c>
      <c r="AE168" s="281">
        <v>44477</v>
      </c>
      <c r="AF168" s="281">
        <v>44477</v>
      </c>
      <c r="AG168" s="281">
        <v>44477</v>
      </c>
      <c r="AH168" s="281">
        <v>44477</v>
      </c>
      <c r="AI168" s="284">
        <v>44477</v>
      </c>
      <c r="AJ168" s="258"/>
      <c r="AK168" s="182"/>
      <c r="AL168" s="182"/>
      <c r="AM168" s="221">
        <v>44477</v>
      </c>
      <c r="AN168" s="221">
        <v>44477</v>
      </c>
      <c r="AO168" s="221">
        <v>44477</v>
      </c>
      <c r="AP168" s="221">
        <v>44477</v>
      </c>
      <c r="AQ168" s="221">
        <v>44477</v>
      </c>
      <c r="AR168" s="221">
        <v>44477</v>
      </c>
    </row>
    <row r="169" spans="1:44" ht="15.75" thickBot="1" x14ac:dyDescent="0.3">
      <c r="A169" s="17">
        <v>44477</v>
      </c>
      <c r="B169" s="361" t="s">
        <v>0</v>
      </c>
      <c r="C169" s="340"/>
      <c r="D169" s="340"/>
      <c r="E169" s="340"/>
      <c r="F169" s="340"/>
      <c r="G169" s="340"/>
      <c r="H169" s="346"/>
      <c r="I169" s="363" t="s">
        <v>1</v>
      </c>
      <c r="J169" s="364"/>
      <c r="K169" s="364"/>
      <c r="L169" s="364"/>
      <c r="M169" s="364"/>
      <c r="N169" s="364"/>
      <c r="O169" s="365"/>
      <c r="P169" s="361" t="s">
        <v>146</v>
      </c>
      <c r="Q169" s="340"/>
      <c r="R169" s="340"/>
      <c r="S169" s="340"/>
      <c r="T169" s="340"/>
      <c r="U169" s="340"/>
      <c r="V169" s="340"/>
      <c r="W169" s="184" t="s">
        <v>20</v>
      </c>
      <c r="X169" s="185" t="s">
        <v>21</v>
      </c>
      <c r="Y169" s="186" t="s">
        <v>4</v>
      </c>
      <c r="Z169" s="204" t="s">
        <v>5</v>
      </c>
      <c r="AA169" s="188" t="s">
        <v>147</v>
      </c>
      <c r="AB169" s="188" t="s">
        <v>148</v>
      </c>
      <c r="AC169" s="262" t="s">
        <v>149</v>
      </c>
      <c r="AD169" s="263" t="s">
        <v>150</v>
      </c>
      <c r="AE169" s="263" t="s">
        <v>151</v>
      </c>
      <c r="AF169" s="263" t="s">
        <v>152</v>
      </c>
      <c r="AG169" s="263" t="s">
        <v>153</v>
      </c>
      <c r="AH169" s="263" t="s">
        <v>154</v>
      </c>
      <c r="AI169" s="263" t="s">
        <v>155</v>
      </c>
      <c r="AJ169" s="192"/>
      <c r="AM169" s="271" t="s">
        <v>161</v>
      </c>
      <c r="AN169" s="272" t="s">
        <v>160</v>
      </c>
      <c r="AO169" s="272" t="s">
        <v>159</v>
      </c>
      <c r="AP169" s="272" t="s">
        <v>158</v>
      </c>
      <c r="AQ169" s="272" t="s">
        <v>157</v>
      </c>
      <c r="AR169" s="285" t="s">
        <v>156</v>
      </c>
    </row>
    <row r="170" spans="1:44" x14ac:dyDescent="0.25">
      <c r="A170" s="196" t="s">
        <v>20</v>
      </c>
      <c r="B170" s="197">
        <v>4</v>
      </c>
      <c r="C170" s="198">
        <v>9</v>
      </c>
      <c r="D170" s="198">
        <v>0</v>
      </c>
      <c r="E170" s="198">
        <v>0</v>
      </c>
      <c r="F170" s="198">
        <v>5</v>
      </c>
      <c r="G170" s="198">
        <v>7</v>
      </c>
      <c r="H170" s="199">
        <v>1</v>
      </c>
      <c r="I170" s="5">
        <v>1</v>
      </c>
      <c r="J170" s="5">
        <v>0</v>
      </c>
      <c r="K170" s="5">
        <v>3</v>
      </c>
      <c r="L170" s="5">
        <v>5</v>
      </c>
      <c r="M170" s="5">
        <v>7</v>
      </c>
      <c r="N170" s="5">
        <v>5</v>
      </c>
      <c r="O170" s="5">
        <v>1</v>
      </c>
      <c r="P170" s="197">
        <f>COUNTIF(I170,4)</f>
        <v>0</v>
      </c>
      <c r="Q170" s="198">
        <f>COUNTIF(J170,9)</f>
        <v>0</v>
      </c>
      <c r="R170" s="198">
        <f>COUNTIF(K170,0)</f>
        <v>0</v>
      </c>
      <c r="S170" s="198">
        <f>COUNTIF(L170,0)</f>
        <v>0</v>
      </c>
      <c r="T170" s="198">
        <f>COUNTIF(M170,5)</f>
        <v>0</v>
      </c>
      <c r="U170" s="198">
        <f>COUNTIF(N170,7)</f>
        <v>0</v>
      </c>
      <c r="V170" s="200">
        <f>COUNTIF(O170,1)</f>
        <v>1</v>
      </c>
      <c r="W170" s="201">
        <f>SUMIF(P170:V170,1)</f>
        <v>1</v>
      </c>
      <c r="X170" s="202" t="str">
        <f>IF(ISBLANK(U171),"",IF(U171=1,"Gewinn",IF(U171=0,"Kein Gewinn","")))</f>
        <v>Kein Gewinn</v>
      </c>
      <c r="Y170" s="214" t="str">
        <f>IF(ISBLANK(V170),"",IF(V170=1,"Gewinn",IF(V170=0,"Kein Gewinn","")))</f>
        <v>Gewinn</v>
      </c>
      <c r="Z170" s="433"/>
      <c r="AA170" s="402">
        <v>100000</v>
      </c>
      <c r="AB170" s="402">
        <v>100000</v>
      </c>
      <c r="AC170" s="409">
        <f>IF(V170=1,5,0*(IF(U170=2,77,0)*IF(T170=3,17,0)*IF(S170=4,77,0)*IF(R170=5,777,0)*IF(Q170=6,77777,0*(IF(P170=7,0,0)))))</f>
        <v>5</v>
      </c>
      <c r="AD170" s="411">
        <f>IF(U170=1,17,0*(IF(V170=2,77,0)*IF(U170=3,17,0)*IF(T170=4,77,0)*IF(S170=5,777,0)*IF(R170=6,77777,0*(IF(Q170=7,0,0)))))</f>
        <v>0</v>
      </c>
      <c r="AE170" s="411">
        <f>IF(X170=1,5,0*(IF(W170=2,77,0)*IF(V170=3,17,0)*IF(U170=4,77,0)*IF(T170=5,777,0)*IF(S170=6,77777,0*(IF(R170=7,0,0)))))</f>
        <v>0</v>
      </c>
      <c r="AF170" s="411">
        <f>IF(Y170=1,5,0*(IF(X170=2,77,0)*IF(W170=3,17,0)*IF(V170=4,77,0)*IF(U170=5,777,0)*IF(T170=6,77777,0*(IF(S170=7,0,0)))))</f>
        <v>0</v>
      </c>
      <c r="AG170" s="411">
        <f>IF(Z170=1,5,0*(IF(Y170=2,77,0)*IF(X170=3,17,0)*IF(W170=4,77,0)*IF(V170=5,777,0)*IF(U170=6,77777,0*(IF(T170=7,0,0)))))</f>
        <v>0</v>
      </c>
      <c r="AH170" s="411">
        <f>IF(AB170=1,5,0*(IF(Z170=2,77,0)*IF(Y170=3,17,0)*IF(X170=4,77,0)*IF(W170=5,777,0)*IF(V170=6,77777,0*(IF(U170=7,0,0)))))</f>
        <v>0</v>
      </c>
      <c r="AI170" s="413">
        <f>IF(AC170=1,5,0*(IF(AB170=2,77,0)*IF(Z170=3,17,0)*IF(Y170=4,77,0)*IF(X170=5,777,0)*IF(W170=6,77777,0*(IF(V170=7,0,0)))))</f>
        <v>0</v>
      </c>
      <c r="AJ170" s="192"/>
      <c r="AM170" s="415">
        <f>IF(U171=1,2.5,0*(IF(T171=2,6,0)*IF(S171=3,66,0)*IF(R171=4,666,0)*IF(Q171=5,6666,0)*IF(P171=6,100000,0)))</f>
        <v>0</v>
      </c>
      <c r="AN170" s="405">
        <f>IF(T171=1,6,0*(IF(U171=2,2.5,0)*IF(S171=3,66,0)*IF(R171=4,666,0)*IF(Q171=6666,777,0)*IF(P171=100000,0)))</f>
        <v>0</v>
      </c>
      <c r="AO170" s="405">
        <f>IF(S171=1,66,0*(IF(U171=2,2.5,0)*IF(T171=3,6,0)*IF(R171=4,666,0)*IF(Q171=5,6666,0)*IF(P171=6,100000,0)))</f>
        <v>0</v>
      </c>
      <c r="AP170" s="405">
        <f>IF(R171=1,666,0*(IF(U171=2,2.5,0)*IF(T171=3,66,0)*IF(S171=4,666,0)*IF(Q171=5,6666,0)*IF(P171=6,100000,0)))</f>
        <v>0</v>
      </c>
      <c r="AQ170" s="405">
        <f>IF(Q171=1,6666,0*(IF(U171=2,2.5,0)*IF(T171=3,6,0)*IF(S171=4,66,0)*IF(R171=5,666,0)*IF(P171=6,100000,0)))</f>
        <v>0</v>
      </c>
      <c r="AR170" s="407">
        <f>IF(P171=1,100000,0*(IF(U171=2,2.5,0)*IF(T171=3,6,0)*IF(S171=4,66,0)*IF(R171=5,666,0)*IF(Q171=6,6666,0)))</f>
        <v>0</v>
      </c>
    </row>
    <row r="171" spans="1:44" ht="15.75" thickBot="1" x14ac:dyDescent="0.3">
      <c r="A171" s="206" t="s">
        <v>21</v>
      </c>
      <c r="B171" s="207">
        <v>4</v>
      </c>
      <c r="C171" s="208">
        <v>9</v>
      </c>
      <c r="D171" s="208">
        <v>0</v>
      </c>
      <c r="E171" s="208">
        <v>0</v>
      </c>
      <c r="F171" s="208">
        <v>5</v>
      </c>
      <c r="G171" s="208">
        <v>7</v>
      </c>
      <c r="H171" s="209">
        <v>1</v>
      </c>
      <c r="I171" s="332">
        <v>5</v>
      </c>
      <c r="J171" s="332">
        <v>2</v>
      </c>
      <c r="K171" s="332">
        <v>3</v>
      </c>
      <c r="L171" s="332">
        <v>5</v>
      </c>
      <c r="M171" s="332">
        <v>2</v>
      </c>
      <c r="N171" s="332">
        <v>1</v>
      </c>
      <c r="O171" s="14"/>
      <c r="P171" s="210">
        <f>COUNTIF(I171,4)</f>
        <v>0</v>
      </c>
      <c r="Q171" s="211">
        <f>COUNTIF(J171,9)</f>
        <v>0</v>
      </c>
      <c r="R171" s="211">
        <f>COUNTIF(K171,0)</f>
        <v>0</v>
      </c>
      <c r="S171" s="211">
        <f>COUNTIF(L171,0)</f>
        <v>0</v>
      </c>
      <c r="T171" s="211">
        <f>COUNTIF(M171,5)</f>
        <v>0</v>
      </c>
      <c r="U171" s="211">
        <f>COUNTIF(N171,7)</f>
        <v>0</v>
      </c>
      <c r="V171" s="213"/>
      <c r="W171" s="214" t="str">
        <f>IF(ISBLANK($V$2),"",IF($V$2=1,"Gewinn",IF($V$2=0,"Kein Gewinn","")))</f>
        <v>Kein Gewinn</v>
      </c>
      <c r="X171" s="215">
        <f>SUMIF(P171:U171,1)</f>
        <v>0</v>
      </c>
      <c r="Y171" s="203" t="str">
        <f>IF(ISBLANK(U171),"",IF(U171=1,"Gewinn",IF(U171=0,"Kein Gewinn","")))</f>
        <v>Kein Gewinn</v>
      </c>
      <c r="Z171" s="434"/>
      <c r="AA171" s="403"/>
      <c r="AB171" s="403"/>
      <c r="AC171" s="417"/>
      <c r="AD171" s="418"/>
      <c r="AE171" s="418"/>
      <c r="AF171" s="418"/>
      <c r="AG171" s="418"/>
      <c r="AH171" s="418"/>
      <c r="AI171" s="419"/>
      <c r="AJ171" s="192"/>
      <c r="AM171" s="416"/>
      <c r="AN171" s="405"/>
      <c r="AO171" s="405"/>
      <c r="AP171" s="405"/>
      <c r="AQ171" s="405"/>
      <c r="AR171" s="407"/>
    </row>
    <row r="172" spans="1:44" ht="15.75" thickBot="1" x14ac:dyDescent="0.3">
      <c r="A172" s="179"/>
      <c r="B172" s="41"/>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281">
        <v>44484</v>
      </c>
      <c r="AD172" s="281">
        <v>44484</v>
      </c>
      <c r="AE172" s="281">
        <v>44484</v>
      </c>
      <c r="AF172" s="281">
        <v>44484</v>
      </c>
      <c r="AG172" s="281">
        <v>44484</v>
      </c>
      <c r="AH172" s="281">
        <v>44484</v>
      </c>
      <c r="AI172" s="284">
        <v>44484</v>
      </c>
      <c r="AJ172" s="258"/>
      <c r="AK172" s="182"/>
      <c r="AL172" s="182"/>
      <c r="AM172" s="221">
        <v>44484</v>
      </c>
      <c r="AN172" s="221">
        <v>44484</v>
      </c>
      <c r="AO172" s="221">
        <v>44484</v>
      </c>
      <c r="AP172" s="221">
        <v>44484</v>
      </c>
      <c r="AQ172" s="221">
        <v>44484</v>
      </c>
      <c r="AR172" s="221">
        <v>44484</v>
      </c>
    </row>
    <row r="173" spans="1:44" ht="15.75" thickBot="1" x14ac:dyDescent="0.3">
      <c r="A173" s="17">
        <v>44484</v>
      </c>
      <c r="B173" s="361" t="s">
        <v>0</v>
      </c>
      <c r="C173" s="340"/>
      <c r="D173" s="340"/>
      <c r="E173" s="340"/>
      <c r="F173" s="340"/>
      <c r="G173" s="340"/>
      <c r="H173" s="346"/>
      <c r="I173" s="363" t="s">
        <v>1</v>
      </c>
      <c r="J173" s="364"/>
      <c r="K173" s="364"/>
      <c r="L173" s="364"/>
      <c r="M173" s="364"/>
      <c r="N173" s="364"/>
      <c r="O173" s="365"/>
      <c r="P173" s="361" t="s">
        <v>146</v>
      </c>
      <c r="Q173" s="340"/>
      <c r="R173" s="340"/>
      <c r="S173" s="340"/>
      <c r="T173" s="340"/>
      <c r="U173" s="340"/>
      <c r="V173" s="340"/>
      <c r="W173" s="184" t="s">
        <v>20</v>
      </c>
      <c r="X173" s="185" t="s">
        <v>21</v>
      </c>
      <c r="Y173" s="186" t="s">
        <v>4</v>
      </c>
      <c r="Z173" s="204" t="s">
        <v>5</v>
      </c>
      <c r="AA173" s="188" t="s">
        <v>147</v>
      </c>
      <c r="AB173" s="188" t="s">
        <v>148</v>
      </c>
      <c r="AC173" s="262" t="s">
        <v>149</v>
      </c>
      <c r="AD173" s="263" t="s">
        <v>150</v>
      </c>
      <c r="AE173" s="263" t="s">
        <v>151</v>
      </c>
      <c r="AF173" s="263" t="s">
        <v>152</v>
      </c>
      <c r="AG173" s="263" t="s">
        <v>153</v>
      </c>
      <c r="AH173" s="263" t="s">
        <v>154</v>
      </c>
      <c r="AI173" s="263" t="s">
        <v>155</v>
      </c>
      <c r="AJ173" s="192"/>
      <c r="AM173" s="271" t="s">
        <v>161</v>
      </c>
      <c r="AN173" s="272" t="s">
        <v>160</v>
      </c>
      <c r="AO173" s="272" t="s">
        <v>159</v>
      </c>
      <c r="AP173" s="272" t="s">
        <v>158</v>
      </c>
      <c r="AQ173" s="272" t="s">
        <v>157</v>
      </c>
      <c r="AR173" s="285" t="s">
        <v>156</v>
      </c>
    </row>
    <row r="174" spans="1:44" x14ac:dyDescent="0.25">
      <c r="A174" s="196" t="s">
        <v>20</v>
      </c>
      <c r="B174" s="197">
        <v>4</v>
      </c>
      <c r="C174" s="198">
        <v>9</v>
      </c>
      <c r="D174" s="198">
        <v>0</v>
      </c>
      <c r="E174" s="198">
        <v>0</v>
      </c>
      <c r="F174" s="198">
        <v>5</v>
      </c>
      <c r="G174" s="198">
        <v>7</v>
      </c>
      <c r="H174" s="199">
        <v>1</v>
      </c>
      <c r="I174" s="197">
        <v>2</v>
      </c>
      <c r="J174" s="198">
        <v>4</v>
      </c>
      <c r="K174" s="198">
        <v>0</v>
      </c>
      <c r="L174" s="198">
        <v>6</v>
      </c>
      <c r="M174" s="198">
        <v>5</v>
      </c>
      <c r="N174" s="198">
        <v>4</v>
      </c>
      <c r="O174" s="199">
        <v>9</v>
      </c>
      <c r="P174" s="197">
        <f>COUNTIF(I174,4)</f>
        <v>0</v>
      </c>
      <c r="Q174" s="198">
        <f>COUNTIF(J174,9)</f>
        <v>0</v>
      </c>
      <c r="R174" s="198">
        <f>COUNTIF(K174,0)</f>
        <v>1</v>
      </c>
      <c r="S174" s="198">
        <f>COUNTIF(L174,0)</f>
        <v>0</v>
      </c>
      <c r="T174" s="198">
        <f>COUNTIF(M174,5)</f>
        <v>1</v>
      </c>
      <c r="U174" s="198">
        <f>COUNTIF(N174,7)</f>
        <v>0</v>
      </c>
      <c r="V174" s="200">
        <f>COUNTIF(O174,1)</f>
        <v>0</v>
      </c>
      <c r="W174" s="201">
        <f>SUMIF(P174:V174,1)</f>
        <v>2</v>
      </c>
      <c r="X174" s="202" t="str">
        <f>IF(ISBLANK(U175),"",IF(U175=1,"Gewinn",IF(U175=0,"Kein Gewinn","")))</f>
        <v>Gewinn</v>
      </c>
      <c r="Y174" s="214" t="str">
        <f>IF(ISBLANK(V174),"",IF(V174=1,"Gewinn",IF(V174=0,"Kein Gewinn","")))</f>
        <v>Kein Gewinn</v>
      </c>
      <c r="Z174" s="433"/>
      <c r="AA174" s="402">
        <v>100000</v>
      </c>
      <c r="AB174" s="402">
        <v>100000</v>
      </c>
      <c r="AC174" s="409">
        <f>IF(V174=1,5,0*(IF(U174=2,77,0)*IF(T174=3,17,0)*IF(S174=4,77,0)*IF(R174=5,777,0)*IF(Q174=6,77777,0*(IF(P174=7,0,0)))))</f>
        <v>0</v>
      </c>
      <c r="AD174" s="411">
        <f>IF(W174=1,5,0*(IF(V174=2,77,0)*IF(U174=3,17,0)*IF(T174=4,77,0)*IF(S174=5,777,0)*IF(R174=6,77777,0*(IF(Q174=7,0,0)))))</f>
        <v>0</v>
      </c>
      <c r="AE174" s="411">
        <f>IF(X174=1,5,0*(IF(W174=2,77,0)*IF(V174=3,17,0)*IF(U174=4,77,0)*IF(T174=5,777,0)*IF(S174=6,77777,0*(IF(R174=7,0,0)))))</f>
        <v>0</v>
      </c>
      <c r="AF174" s="411">
        <f>IF(Y174=1,5,0*(IF(X174=2,77,0)*IF(W174=3,17,0)*IF(V174=4,77,0)*IF(U174=5,777,0)*IF(T174=6,77777,0*(IF(S174=7,0,0)))))</f>
        <v>0</v>
      </c>
      <c r="AG174" s="411">
        <f>IF(Z174=1,5,0*(IF(Y174=2,77,0)*IF(X174=3,17,0)*IF(W174=4,77,0)*IF(V174=5,777,0)*IF(U174=6,77777,0*(IF(T174=7,0,0)))))</f>
        <v>0</v>
      </c>
      <c r="AH174" s="411">
        <f>IF(AB174=1,5,0*(IF(Z174=2,77,0)*IF(Y174=3,17,0)*IF(X174=4,77,0)*IF(W174=5,777,0)*IF(V174=6,77777,0*(IF(U174=7,0,0)))))</f>
        <v>0</v>
      </c>
      <c r="AI174" s="413">
        <f>IF(AC174=1,5,0*(IF(AB174=2,77,0)*IF(Z174=3,17,0)*IF(Y174=4,77,0)*IF(X174=5,777,0)*IF(W174=6,77777,0*(IF(V174=7,0,0)))))</f>
        <v>0</v>
      </c>
      <c r="AJ174" s="192"/>
      <c r="AM174" s="415">
        <f>IF(U175=1,2.5,0*(IF(T175=2,6,0)*IF(S175=3,66,0)*IF(R175=4,666,0)*IF(Q175=5,6666,0)*IF(P175=6,100000,0)))</f>
        <v>2.5</v>
      </c>
      <c r="AN174" s="405">
        <f>IF(T175=1,6,0*(IF(U175=2,2.5,0)*IF(S175=3,66,0)*IF(R175=4,666,0)*IF(Q175=6666,777,0)*IF(P175=100000,0)))</f>
        <v>0</v>
      </c>
      <c r="AO174" s="405">
        <f>IF(S175=1,66,0*(IF(U175=2,2.5,0)*IF(T175=3,6,0)*IF(R175=4,666,0)*IF(Q175=5,6666,0)*IF(P175=6,100000,0)))</f>
        <v>0</v>
      </c>
      <c r="AP174" s="405">
        <f>IF(R175=1,666,0*(IF(U175=2,2.5,0)*IF(T175=3,66,0)*IF(S175=4,666,0)*IF(Q175=5,6666,0)*IF(P175=6,100000,0)))</f>
        <v>0</v>
      </c>
      <c r="AQ174" s="405">
        <f>IF(Q175=1,6666,0*(IF(U175=2,2.5,0)*IF(T175=3,6,0)*IF(S175=4,66,0)*IF(R175=5,666,0)*IF(P175=6,100000,0)))</f>
        <v>0</v>
      </c>
      <c r="AR174" s="407">
        <f>IF(P175=1,100000,0*(IF(U175=2,2.5,0)*IF(T175=3,6,0)*IF(S175=4,66,0)*IF(R175=5,666,0)*IF(Q175=6,6666,0)))</f>
        <v>0</v>
      </c>
    </row>
    <row r="175" spans="1:44" ht="15.75" thickBot="1" x14ac:dyDescent="0.3">
      <c r="A175" s="206" t="s">
        <v>21</v>
      </c>
      <c r="B175" s="207">
        <v>4</v>
      </c>
      <c r="C175" s="208">
        <v>9</v>
      </c>
      <c r="D175" s="208">
        <v>0</v>
      </c>
      <c r="E175" s="208">
        <v>0</v>
      </c>
      <c r="F175" s="208">
        <v>5</v>
      </c>
      <c r="G175" s="208">
        <v>7</v>
      </c>
      <c r="H175" s="209">
        <v>1</v>
      </c>
      <c r="I175" s="207">
        <v>7</v>
      </c>
      <c r="J175" s="208">
        <v>3</v>
      </c>
      <c r="K175" s="208">
        <v>3</v>
      </c>
      <c r="L175" s="208">
        <v>1</v>
      </c>
      <c r="M175" s="208">
        <v>6</v>
      </c>
      <c r="N175" s="208">
        <v>7</v>
      </c>
      <c r="O175" s="209"/>
      <c r="P175" s="210">
        <f>COUNTIF(I175,4)</f>
        <v>0</v>
      </c>
      <c r="Q175" s="211">
        <f>COUNTIF(J175,9)</f>
        <v>0</v>
      </c>
      <c r="R175" s="211">
        <f>COUNTIF(K175,0)</f>
        <v>0</v>
      </c>
      <c r="S175" s="211">
        <f>COUNTIF(L175,0)</f>
        <v>0</v>
      </c>
      <c r="T175" s="211">
        <f>COUNTIF(M175,5)</f>
        <v>0</v>
      </c>
      <c r="U175" s="211">
        <f>COUNTIF(N175,7)</f>
        <v>1</v>
      </c>
      <c r="V175" s="213"/>
      <c r="W175" s="214" t="str">
        <f>IF(ISBLANK($V$2),"",IF($V$2=1,"Gewinn",IF($V$2=0,"Kein Gewinn","")))</f>
        <v>Kein Gewinn</v>
      </c>
      <c r="X175" s="215">
        <f>SUMIF(P175:U175,1)</f>
        <v>1</v>
      </c>
      <c r="Y175" s="203" t="str">
        <f>IF(ISBLANK(U175),"",IF(U175=1,"Gewinn",IF(U175=0,"Kein Gewinn","")))</f>
        <v>Gewinn</v>
      </c>
      <c r="Z175" s="434"/>
      <c r="AA175" s="403"/>
      <c r="AB175" s="403"/>
      <c r="AC175" s="417"/>
      <c r="AD175" s="418"/>
      <c r="AE175" s="418"/>
      <c r="AF175" s="418"/>
      <c r="AG175" s="418"/>
      <c r="AH175" s="418"/>
      <c r="AI175" s="419"/>
      <c r="AJ175" s="192"/>
      <c r="AM175" s="416"/>
      <c r="AN175" s="405"/>
      <c r="AO175" s="405"/>
      <c r="AP175" s="405"/>
      <c r="AQ175" s="405"/>
      <c r="AR175" s="407"/>
    </row>
    <row r="176" spans="1:44" ht="15.75" thickBot="1" x14ac:dyDescent="0.3">
      <c r="A176" s="179"/>
      <c r="B176" s="41"/>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281">
        <v>44491</v>
      </c>
      <c r="AD176" s="281">
        <v>44491</v>
      </c>
      <c r="AE176" s="281">
        <v>44491</v>
      </c>
      <c r="AF176" s="281">
        <v>44491</v>
      </c>
      <c r="AG176" s="281">
        <v>44491</v>
      </c>
      <c r="AH176" s="281">
        <v>44491</v>
      </c>
      <c r="AI176" s="284">
        <v>44491</v>
      </c>
      <c r="AJ176" s="258"/>
      <c r="AK176" s="182"/>
      <c r="AL176" s="182"/>
      <c r="AM176" s="221">
        <v>44491</v>
      </c>
      <c r="AN176" s="221">
        <v>44491</v>
      </c>
      <c r="AO176" s="221">
        <v>44491</v>
      </c>
      <c r="AP176" s="221">
        <v>44491</v>
      </c>
      <c r="AQ176" s="221">
        <v>44491</v>
      </c>
      <c r="AR176" s="221">
        <v>44491</v>
      </c>
    </row>
    <row r="177" spans="1:44" ht="15.75" thickBot="1" x14ac:dyDescent="0.3">
      <c r="A177" s="17">
        <v>44491</v>
      </c>
      <c r="B177" s="361" t="s">
        <v>0</v>
      </c>
      <c r="C177" s="340"/>
      <c r="D177" s="340"/>
      <c r="E177" s="340"/>
      <c r="F177" s="340"/>
      <c r="G177" s="340"/>
      <c r="H177" s="346"/>
      <c r="I177" s="363" t="s">
        <v>1</v>
      </c>
      <c r="J177" s="364"/>
      <c r="K177" s="364"/>
      <c r="L177" s="364"/>
      <c r="M177" s="364"/>
      <c r="N177" s="364"/>
      <c r="O177" s="365"/>
      <c r="P177" s="361" t="s">
        <v>146</v>
      </c>
      <c r="Q177" s="340"/>
      <c r="R177" s="340"/>
      <c r="S177" s="340"/>
      <c r="T177" s="340"/>
      <c r="U177" s="340"/>
      <c r="V177" s="340"/>
      <c r="W177" s="184" t="s">
        <v>20</v>
      </c>
      <c r="X177" s="185" t="s">
        <v>21</v>
      </c>
      <c r="Y177" s="186" t="s">
        <v>4</v>
      </c>
      <c r="Z177" s="204" t="s">
        <v>5</v>
      </c>
      <c r="AA177" s="188" t="s">
        <v>147</v>
      </c>
      <c r="AB177" s="188" t="s">
        <v>148</v>
      </c>
      <c r="AC177" s="262" t="s">
        <v>149</v>
      </c>
      <c r="AD177" s="263" t="s">
        <v>150</v>
      </c>
      <c r="AE177" s="263" t="s">
        <v>151</v>
      </c>
      <c r="AF177" s="263" t="s">
        <v>152</v>
      </c>
      <c r="AG177" s="263" t="s">
        <v>153</v>
      </c>
      <c r="AH177" s="263" t="s">
        <v>154</v>
      </c>
      <c r="AI177" s="263" t="s">
        <v>155</v>
      </c>
      <c r="AJ177" s="192"/>
      <c r="AM177" s="254" t="s">
        <v>161</v>
      </c>
      <c r="AN177" s="255" t="s">
        <v>160</v>
      </c>
      <c r="AO177" s="255" t="s">
        <v>159</v>
      </c>
      <c r="AP177" s="255" t="s">
        <v>158</v>
      </c>
      <c r="AQ177" s="255" t="s">
        <v>157</v>
      </c>
      <c r="AR177" s="286" t="s">
        <v>156</v>
      </c>
    </row>
    <row r="178" spans="1:44" x14ac:dyDescent="0.25">
      <c r="A178" s="196" t="s">
        <v>20</v>
      </c>
      <c r="B178" s="197">
        <v>4</v>
      </c>
      <c r="C178" s="198">
        <v>9</v>
      </c>
      <c r="D178" s="198">
        <v>0</v>
      </c>
      <c r="E178" s="198">
        <v>0</v>
      </c>
      <c r="F178" s="198">
        <v>5</v>
      </c>
      <c r="G178" s="198">
        <v>7</v>
      </c>
      <c r="H178" s="199">
        <v>1</v>
      </c>
      <c r="I178" s="197">
        <v>2</v>
      </c>
      <c r="J178" s="198">
        <v>7</v>
      </c>
      <c r="K178" s="198">
        <v>7</v>
      </c>
      <c r="L178" s="198">
        <v>6</v>
      </c>
      <c r="M178" s="198">
        <v>2</v>
      </c>
      <c r="N178" s="198">
        <v>1</v>
      </c>
      <c r="O178" s="199">
        <v>9</v>
      </c>
      <c r="P178" s="197">
        <f>COUNTIF(I178,4)</f>
        <v>0</v>
      </c>
      <c r="Q178" s="198">
        <f>COUNTIF(J178,9)</f>
        <v>0</v>
      </c>
      <c r="R178" s="198">
        <f>COUNTIF(K178,0)</f>
        <v>0</v>
      </c>
      <c r="S178" s="198">
        <f>COUNTIF(L178,0)</f>
        <v>0</v>
      </c>
      <c r="T178" s="198">
        <f>COUNTIF(M178,5)</f>
        <v>0</v>
      </c>
      <c r="U178" s="198">
        <f>COUNTIF(N178,7)</f>
        <v>0</v>
      </c>
      <c r="V178" s="200">
        <f>COUNTIF(O178,1)</f>
        <v>0</v>
      </c>
      <c r="W178" s="201">
        <f>SUMIF(P178:V178,1)</f>
        <v>0</v>
      </c>
      <c r="X178" s="202" t="str">
        <f>IF(ISBLANK(U179),"",IF(U179=1,"Gewinn",IF(U179=0,"Kein Gewinn","")))</f>
        <v>Kein Gewinn</v>
      </c>
      <c r="Y178" s="214" t="str">
        <f>IF(ISBLANK(V178),"",IF(V178=1,"Gewinn",IF(V178=0,"Kein Gewinn","")))</f>
        <v>Kein Gewinn</v>
      </c>
      <c r="Z178" s="433"/>
      <c r="AA178" s="402">
        <v>100000</v>
      </c>
      <c r="AB178" s="402">
        <v>100000</v>
      </c>
      <c r="AC178" s="409">
        <f>IF(V178=1,5,0*(IF(U178=2,77,0)*IF(T178=3,17,0)*IF(S178=4,77,0)*IF(R178=5,777,0)*IF(Q178=6,77777,0*(IF(P178=7,0,0)))))</f>
        <v>0</v>
      </c>
      <c r="AD178" s="411">
        <f>IF(W178=1,5,0*(IF(V178=2,77,0)*IF(U178=3,17,0)*IF(T178=4,77,0)*IF(S178=5,777,0)*IF(R178=6,77777,0*(IF(Q178=7,0,0)))))</f>
        <v>0</v>
      </c>
      <c r="AE178" s="411">
        <f>IF(X178=1,5,0*(IF(W178=2,77,0)*IF(V178=3,17,0)*IF(U178=4,77,0)*IF(T178=5,777,0)*IF(S178=6,77777,0*(IF(R178=7,0,0)))))</f>
        <v>0</v>
      </c>
      <c r="AF178" s="411">
        <f>IF(Y178=1,5,0*(IF(X178=2,77,0)*IF(W178=3,17,0)*IF(V178=4,77,0)*IF(U178=5,777,0)*IF(T178=6,77777,0*(IF(S178=7,0,0)))))</f>
        <v>0</v>
      </c>
      <c r="AG178" s="411">
        <f>IF(Z178=1,5,0*(IF(Y178=2,77,0)*IF(X178=3,17,0)*IF(W178=4,77,0)*IF(V178=5,777,0)*IF(U178=6,77777,0*(IF(T178=7,0,0)))))</f>
        <v>0</v>
      </c>
      <c r="AH178" s="411">
        <f>IF(AB178=1,5,0*(IF(Z178=2,77,0)*IF(Y178=3,17,0)*IF(X178=4,77,0)*IF(W178=5,777,0)*IF(V178=6,77777,0*(IF(U178=7,0,0)))))</f>
        <v>0</v>
      </c>
      <c r="AI178" s="413">
        <f>IF(AC178=1,5,0*(IF(AB178=2,77,0)*IF(Z178=3,17,0)*IF(Y178=4,77,0)*IF(X178=5,777,0)*IF(W178=6,77777,0*(IF(V178=7,0,0)))))</f>
        <v>0</v>
      </c>
      <c r="AJ178" s="192"/>
      <c r="AM178" s="415">
        <f>IF(U179=1,2.5,0*(IF(T179=2,6,0)*IF(S179=3,66,0)*IF(R179=4,666,0)*IF(Q179=5,6666,0)*IF(P179=6,100000,0)))</f>
        <v>0</v>
      </c>
      <c r="AN178" s="405">
        <f>IF(T179=1,6,0*(IF(U179=2,2.5,0)*IF(S179=3,66,0)*IF(R179=4,666,0)*IF(Q179=6666,777,0)*IF(P179=100000,0)))</f>
        <v>0</v>
      </c>
      <c r="AO178" s="405">
        <f>IF(S179=1,66,0*(IF(U179=2,2.5,0)*IF(T179=3,6,0)*IF(R179=4,666,0)*IF(Q179=5,6666,0)*IF(P179=6,100000,0)))</f>
        <v>0</v>
      </c>
      <c r="AP178" s="405">
        <f>IF(R179=1,666,0*(IF(U179=2,2.5,0)*IF(T179=3,66,0)*IF(S179=4,666,0)*IF(Q179=5,6666,0)*IF(P179=6,100000,0)))</f>
        <v>0</v>
      </c>
      <c r="AQ178" s="405">
        <f>IF(Q179=1,6666,0*(IF(U179=2,2.5,0)*IF(T179=3,6,0)*IF(S179=4,66,0)*IF(R179=5,666,0)*IF(P179=6,100000,0)))</f>
        <v>6666</v>
      </c>
      <c r="AR178" s="407">
        <f>IF(P179=1,100000,0*(IF(U179=2,2.5,0)*IF(T179=3,6,0)*IF(S179=4,66,0)*IF(R179=5,666,0)*IF(Q179=6,6666,0)))</f>
        <v>0</v>
      </c>
    </row>
    <row r="179" spans="1:44" ht="15.75" thickBot="1" x14ac:dyDescent="0.3">
      <c r="A179" s="206" t="s">
        <v>21</v>
      </c>
      <c r="B179" s="207">
        <v>4</v>
      </c>
      <c r="C179" s="208">
        <v>9</v>
      </c>
      <c r="D179" s="208">
        <v>0</v>
      </c>
      <c r="E179" s="208">
        <v>0</v>
      </c>
      <c r="F179" s="208">
        <v>5</v>
      </c>
      <c r="G179" s="208">
        <v>7</v>
      </c>
      <c r="H179" s="209">
        <v>1</v>
      </c>
      <c r="I179" s="207">
        <v>0</v>
      </c>
      <c r="J179" s="208">
        <v>9</v>
      </c>
      <c r="K179" s="208">
        <v>3</v>
      </c>
      <c r="L179" s="208">
        <v>9</v>
      </c>
      <c r="M179" s="208">
        <v>4</v>
      </c>
      <c r="N179" s="208">
        <v>0</v>
      </c>
      <c r="O179" s="209"/>
      <c r="P179" s="210">
        <f>COUNTIF(I179,4)</f>
        <v>0</v>
      </c>
      <c r="Q179" s="211">
        <f>COUNTIF(J179,9)</f>
        <v>1</v>
      </c>
      <c r="R179" s="211">
        <f>COUNTIF(K179,0)</f>
        <v>0</v>
      </c>
      <c r="S179" s="211">
        <f>COUNTIF(L179,0)</f>
        <v>0</v>
      </c>
      <c r="T179" s="211">
        <f>COUNTIF(M179,5)</f>
        <v>0</v>
      </c>
      <c r="U179" s="211">
        <f>COUNTIF(N179,7)</f>
        <v>0</v>
      </c>
      <c r="V179" s="213"/>
      <c r="W179" s="214" t="str">
        <f>IF(ISBLANK($V$2),"",IF($V$2=1,"Gewinn",IF($V$2=0,"Kein Gewinn","")))</f>
        <v>Kein Gewinn</v>
      </c>
      <c r="X179" s="215">
        <f>SUMIF(P179:U179,1)</f>
        <v>1</v>
      </c>
      <c r="Y179" s="203" t="str">
        <f>IF(ISBLANK(U179),"",IF(U179=1,"Gewinn",IF(U179=0,"Kein Gewinn","")))</f>
        <v>Kein Gewinn</v>
      </c>
      <c r="Z179" s="434"/>
      <c r="AA179" s="403"/>
      <c r="AB179" s="403"/>
      <c r="AC179" s="409"/>
      <c r="AD179" s="411"/>
      <c r="AE179" s="411"/>
      <c r="AF179" s="411"/>
      <c r="AG179" s="411"/>
      <c r="AH179" s="411"/>
      <c r="AI179" s="413"/>
      <c r="AJ179" s="192"/>
      <c r="AM179" s="416"/>
      <c r="AN179" s="405"/>
      <c r="AO179" s="405"/>
      <c r="AP179" s="405"/>
      <c r="AQ179" s="405"/>
      <c r="AR179" s="407"/>
    </row>
    <row r="180" spans="1:44" ht="15.75" thickBot="1" x14ac:dyDescent="0.3">
      <c r="A180" s="179"/>
      <c r="B180" s="41"/>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257">
        <v>44498</v>
      </c>
      <c r="AD180" s="221">
        <v>44498</v>
      </c>
      <c r="AE180" s="221">
        <v>44498</v>
      </c>
      <c r="AF180" s="221">
        <v>44498</v>
      </c>
      <c r="AG180" s="221">
        <v>44498</v>
      </c>
      <c r="AH180" s="221">
        <v>44498</v>
      </c>
      <c r="AI180" s="221">
        <v>44498</v>
      </c>
      <c r="AJ180" s="258"/>
      <c r="AK180" s="182"/>
      <c r="AL180" s="182"/>
      <c r="AM180" s="221">
        <v>44498</v>
      </c>
      <c r="AN180" s="221">
        <v>44498</v>
      </c>
      <c r="AO180" s="221">
        <v>44498</v>
      </c>
      <c r="AP180" s="221">
        <v>44498</v>
      </c>
      <c r="AQ180" s="221">
        <v>44498</v>
      </c>
      <c r="AR180" s="221">
        <v>44498</v>
      </c>
    </row>
    <row r="181" spans="1:44" ht="15.75" thickBot="1" x14ac:dyDescent="0.3">
      <c r="A181" s="17">
        <v>44498</v>
      </c>
      <c r="B181" s="361" t="s">
        <v>0</v>
      </c>
      <c r="C181" s="340"/>
      <c r="D181" s="340"/>
      <c r="E181" s="340"/>
      <c r="F181" s="340"/>
      <c r="G181" s="340"/>
      <c r="H181" s="346"/>
      <c r="I181" s="363" t="s">
        <v>1</v>
      </c>
      <c r="J181" s="364"/>
      <c r="K181" s="364"/>
      <c r="L181" s="364"/>
      <c r="M181" s="364"/>
      <c r="N181" s="364"/>
      <c r="O181" s="365"/>
      <c r="P181" s="361" t="s">
        <v>146</v>
      </c>
      <c r="Q181" s="340"/>
      <c r="R181" s="340"/>
      <c r="S181" s="340"/>
      <c r="T181" s="340"/>
      <c r="U181" s="340"/>
      <c r="V181" s="340"/>
      <c r="W181" s="184" t="s">
        <v>20</v>
      </c>
      <c r="X181" s="185" t="s">
        <v>21</v>
      </c>
      <c r="Y181" s="186" t="s">
        <v>4</v>
      </c>
      <c r="Z181" s="204" t="s">
        <v>5</v>
      </c>
      <c r="AA181" s="188" t="s">
        <v>147</v>
      </c>
      <c r="AB181" s="188" t="s">
        <v>148</v>
      </c>
      <c r="AC181" s="262" t="s">
        <v>149</v>
      </c>
      <c r="AD181" s="263" t="s">
        <v>150</v>
      </c>
      <c r="AE181" s="263" t="s">
        <v>151</v>
      </c>
      <c r="AF181" s="263" t="s">
        <v>152</v>
      </c>
      <c r="AG181" s="263" t="s">
        <v>153</v>
      </c>
      <c r="AH181" s="263" t="s">
        <v>154</v>
      </c>
      <c r="AI181" s="263" t="s">
        <v>155</v>
      </c>
      <c r="AJ181" s="192"/>
      <c r="AM181" s="254" t="s">
        <v>161</v>
      </c>
      <c r="AN181" s="255" t="s">
        <v>160</v>
      </c>
      <c r="AO181" s="255" t="s">
        <v>159</v>
      </c>
      <c r="AP181" s="255" t="s">
        <v>158</v>
      </c>
      <c r="AQ181" s="255" t="s">
        <v>157</v>
      </c>
      <c r="AR181" s="286" t="s">
        <v>156</v>
      </c>
    </row>
    <row r="182" spans="1:44" x14ac:dyDescent="0.25">
      <c r="A182" s="196" t="s">
        <v>20</v>
      </c>
      <c r="B182" s="197">
        <v>4</v>
      </c>
      <c r="C182" s="198">
        <v>9</v>
      </c>
      <c r="D182" s="198">
        <v>0</v>
      </c>
      <c r="E182" s="198">
        <v>0</v>
      </c>
      <c r="F182" s="198">
        <v>5</v>
      </c>
      <c r="G182" s="198">
        <v>7</v>
      </c>
      <c r="H182" s="199">
        <v>1</v>
      </c>
      <c r="I182" s="197">
        <v>2</v>
      </c>
      <c r="J182" s="198">
        <v>7</v>
      </c>
      <c r="K182" s="198">
        <v>7</v>
      </c>
      <c r="L182" s="198">
        <v>6</v>
      </c>
      <c r="M182" s="198">
        <v>2</v>
      </c>
      <c r="N182" s="198">
        <v>1</v>
      </c>
      <c r="O182" s="199">
        <v>9</v>
      </c>
      <c r="P182" s="197">
        <f>COUNTIF(I182,4)</f>
        <v>0</v>
      </c>
      <c r="Q182" s="198">
        <f>COUNTIF(J182,9)</f>
        <v>0</v>
      </c>
      <c r="R182" s="198">
        <f>COUNTIF(K182,0)</f>
        <v>0</v>
      </c>
      <c r="S182" s="198">
        <f>COUNTIF(L182,0)</f>
        <v>0</v>
      </c>
      <c r="T182" s="198">
        <f>COUNTIF(M182,5)</f>
        <v>0</v>
      </c>
      <c r="U182" s="198">
        <f>COUNTIF(N182,7)</f>
        <v>0</v>
      </c>
      <c r="V182" s="200">
        <f>COUNTIF(O182,1)</f>
        <v>0</v>
      </c>
      <c r="W182" s="201">
        <f>SUMIF(P182:V182,1)</f>
        <v>0</v>
      </c>
      <c r="X182" s="202" t="str">
        <f>IF(ISBLANK(U183),"",IF(U183=1,"Gewinn",IF(U183=0,"Kein Gewinn","")))</f>
        <v>Kein Gewinn</v>
      </c>
      <c r="Y182" s="214" t="str">
        <f>IF(ISBLANK(V182),"",IF(V182=1,"Gewinn",IF(V182=0,"Kein Gewinn","")))</f>
        <v>Kein Gewinn</v>
      </c>
      <c r="Z182" s="433"/>
      <c r="AA182" s="402">
        <v>100000</v>
      </c>
      <c r="AB182" s="402">
        <v>100000</v>
      </c>
      <c r="AC182" s="409">
        <f>IF(V182=1,5,0*(IF(U182=2,77,0)*IF(T182=3,17,0)*IF(S182=4,77,0)*IF(R182=5,777,0)*IF(Q182=6,77777,0*(IF(P182=7,0,0)))))</f>
        <v>0</v>
      </c>
      <c r="AD182" s="411">
        <f>IF(W182=1,5,0*(IF(V182=2,77,0)*IF(U182=3,17,0)*IF(T182=4,77,0)*IF(S182=5,777,0)*IF(R182=6,77777,0*(IF(Q182=7,0,0)))))</f>
        <v>0</v>
      </c>
      <c r="AE182" s="411">
        <f>IF(X182=1,5,0*(IF(W182=2,77,0)*IF(V182=3,17,0)*IF(U182=4,77,0)*IF(T182=5,777,0)*IF(S182=6,77777,0*(IF(R182=7,0,0)))))</f>
        <v>0</v>
      </c>
      <c r="AF182" s="411">
        <f>IF(Y182=1,5,0*(IF(X182=2,77,0)*IF(W182=3,17,0)*IF(V182=4,77,0)*IF(U182=5,777,0)*IF(T182=6,77777,0*(IF(S182=7,0,0)))))</f>
        <v>0</v>
      </c>
      <c r="AG182" s="411">
        <f>IF(Z182=1,5,0*(IF(Y182=2,77,0)*IF(X182=3,17,0)*IF(W182=4,77,0)*IF(V182=5,777,0)*IF(U182=6,77777,0*(IF(T182=7,0,0)))))</f>
        <v>0</v>
      </c>
      <c r="AH182" s="411">
        <f>IF(AB182=1,5,0*(IF(Z182=2,77,0)*IF(Y182=3,17,0)*IF(X182=4,77,0)*IF(W182=5,777,0)*IF(V182=6,77777,0*(IF(U182=7,0,0)))))</f>
        <v>0</v>
      </c>
      <c r="AI182" s="413">
        <f>IF(AC182=1,5,0*(IF(AB182=2,77,0)*IF(Z182=3,17,0)*IF(Y182=4,77,0)*IF(X182=5,777,0)*IF(W182=6,77777,0*(IF(V182=7,0,0)))))</f>
        <v>0</v>
      </c>
      <c r="AJ182" s="192"/>
      <c r="AM182" s="415">
        <f>IF(U183=1,2.5,0*(IF(T183=2,6,0)*IF(S183=3,66,0)*IF(R183=4,666,0)*IF(Q183=5,6666,0)*IF(P183=6,100000,0)))</f>
        <v>0</v>
      </c>
      <c r="AN182" s="405">
        <f>IF(T183=1,6,0*(IF(U183=2,2.5,0)*IF(S183=3,66,0)*IF(R183=4,666,0)*IF(Q183=6666,777,0)*IF(P183=100000,0)))</f>
        <v>0</v>
      </c>
      <c r="AO182" s="405">
        <f>IF(S183=1,66,0*(IF(U183=2,2.5,0)*IF(T183=3,6,0)*IF(R183=4,666,0)*IF(Q183=5,6666,0)*IF(P183=6,100000,0)))</f>
        <v>0</v>
      </c>
      <c r="AP182" s="405">
        <f>IF(R183=1,666,0*(IF(U183=2,2.5,0)*IF(T183=3,66,0)*IF(S183=4,666,0)*IF(Q183=5,6666,0)*IF(P183=6,100000,0)))</f>
        <v>0</v>
      </c>
      <c r="AQ182" s="405">
        <f>IF(Q183=1,6666,0*(IF(U183=2,2.5,0)*IF(T183=3,6,0)*IF(S183=4,66,0)*IF(R183=5,666,0)*IF(P183=6,100000,0)))</f>
        <v>6666</v>
      </c>
      <c r="AR182" s="407">
        <f>IF(P183=1,100000,0*(IF(U183=2,2.5,0)*IF(T183=3,6,0)*IF(S183=4,66,0)*IF(R183=5,666,0)*IF(Q183=6,6666,0)))</f>
        <v>0</v>
      </c>
    </row>
    <row r="183" spans="1:44" ht="15.75" thickBot="1" x14ac:dyDescent="0.3">
      <c r="A183" s="206" t="s">
        <v>21</v>
      </c>
      <c r="B183" s="207">
        <v>4</v>
      </c>
      <c r="C183" s="208">
        <v>9</v>
      </c>
      <c r="D183" s="208">
        <v>0</v>
      </c>
      <c r="E183" s="208">
        <v>0</v>
      </c>
      <c r="F183" s="208">
        <v>5</v>
      </c>
      <c r="G183" s="208">
        <v>7</v>
      </c>
      <c r="H183" s="209">
        <v>1</v>
      </c>
      <c r="I183" s="207">
        <v>0</v>
      </c>
      <c r="J183" s="208">
        <v>9</v>
      </c>
      <c r="K183" s="208">
        <v>3</v>
      </c>
      <c r="L183" s="208">
        <v>9</v>
      </c>
      <c r="M183" s="208">
        <v>4</v>
      </c>
      <c r="N183" s="208">
        <v>0</v>
      </c>
      <c r="O183" s="209"/>
      <c r="P183" s="210">
        <f>COUNTIF(I183,4)</f>
        <v>0</v>
      </c>
      <c r="Q183" s="211">
        <f>COUNTIF(J183,9)</f>
        <v>1</v>
      </c>
      <c r="R183" s="211">
        <f>COUNTIF(K183,0)</f>
        <v>0</v>
      </c>
      <c r="S183" s="211">
        <f>COUNTIF(L183,0)</f>
        <v>0</v>
      </c>
      <c r="T183" s="211">
        <f>COUNTIF(M183,5)</f>
        <v>0</v>
      </c>
      <c r="U183" s="211">
        <f>COUNTIF(N183,7)</f>
        <v>0</v>
      </c>
      <c r="V183" s="213"/>
      <c r="W183" s="214" t="str">
        <f>IF(ISBLANK($V$2),"",IF($V$2=1,"Gewinn",IF($V$2=0,"Kein Gewinn","")))</f>
        <v>Kein Gewinn</v>
      </c>
      <c r="X183" s="215">
        <f>SUMIF(P183:U183,1)</f>
        <v>1</v>
      </c>
      <c r="Y183" s="203" t="str">
        <f>IF(ISBLANK(U183),"",IF(U183=1,"Gewinn",IF(U183=0,"Kein Gewinn","")))</f>
        <v>Kein Gewinn</v>
      </c>
      <c r="Z183" s="434"/>
      <c r="AA183" s="403"/>
      <c r="AB183" s="403"/>
      <c r="AC183" s="417"/>
      <c r="AD183" s="418"/>
      <c r="AE183" s="418"/>
      <c r="AF183" s="418"/>
      <c r="AG183" s="418"/>
      <c r="AH183" s="418"/>
      <c r="AI183" s="419"/>
      <c r="AJ183" s="192"/>
      <c r="AM183" s="416"/>
      <c r="AN183" s="405"/>
      <c r="AO183" s="405"/>
      <c r="AP183" s="405"/>
      <c r="AQ183" s="405"/>
      <c r="AR183" s="407"/>
    </row>
    <row r="184" spans="1:44" ht="15.75" thickBot="1" x14ac:dyDescent="0.3">
      <c r="A184" s="179"/>
      <c r="B184" s="41"/>
      <c r="C184" s="41"/>
      <c r="D184" s="41"/>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281">
        <v>44505</v>
      </c>
      <c r="AD184" s="281">
        <v>44505</v>
      </c>
      <c r="AE184" s="281">
        <v>44505</v>
      </c>
      <c r="AF184" s="281">
        <v>44505</v>
      </c>
      <c r="AG184" s="281">
        <v>44505</v>
      </c>
      <c r="AH184" s="281">
        <v>44505</v>
      </c>
      <c r="AI184" s="284">
        <v>44505</v>
      </c>
      <c r="AJ184" s="258"/>
      <c r="AK184" s="182"/>
      <c r="AL184" s="182"/>
      <c r="AM184" s="222">
        <v>44505</v>
      </c>
      <c r="AN184" s="222">
        <v>44505</v>
      </c>
      <c r="AO184" s="222">
        <v>44505</v>
      </c>
      <c r="AP184" s="222">
        <v>44505</v>
      </c>
      <c r="AQ184" s="222">
        <v>44505</v>
      </c>
      <c r="AR184" s="222">
        <v>44505</v>
      </c>
    </row>
    <row r="185" spans="1:44" ht="15.75" thickBot="1" x14ac:dyDescent="0.3">
      <c r="A185" s="17">
        <v>44505</v>
      </c>
      <c r="B185" s="361" t="s">
        <v>0</v>
      </c>
      <c r="C185" s="340"/>
      <c r="D185" s="340"/>
      <c r="E185" s="340"/>
      <c r="F185" s="340"/>
      <c r="G185" s="340"/>
      <c r="H185" s="346"/>
      <c r="I185" s="363" t="s">
        <v>1</v>
      </c>
      <c r="J185" s="364"/>
      <c r="K185" s="364"/>
      <c r="L185" s="364"/>
      <c r="M185" s="364"/>
      <c r="N185" s="364"/>
      <c r="O185" s="365"/>
      <c r="P185" s="361" t="s">
        <v>146</v>
      </c>
      <c r="Q185" s="340"/>
      <c r="R185" s="340"/>
      <c r="S185" s="340"/>
      <c r="T185" s="340"/>
      <c r="U185" s="340"/>
      <c r="V185" s="340"/>
      <c r="W185" s="184" t="s">
        <v>20</v>
      </c>
      <c r="X185" s="185" t="s">
        <v>21</v>
      </c>
      <c r="Y185" s="186" t="s">
        <v>4</v>
      </c>
      <c r="Z185" s="204" t="s">
        <v>5</v>
      </c>
      <c r="AA185" s="188" t="s">
        <v>147</v>
      </c>
      <c r="AB185" s="188" t="s">
        <v>148</v>
      </c>
      <c r="AC185" s="262" t="s">
        <v>149</v>
      </c>
      <c r="AD185" s="263" t="s">
        <v>150</v>
      </c>
      <c r="AE185" s="263" t="s">
        <v>151</v>
      </c>
      <c r="AF185" s="263" t="s">
        <v>152</v>
      </c>
      <c r="AG185" s="263" t="s">
        <v>153</v>
      </c>
      <c r="AH185" s="263" t="s">
        <v>154</v>
      </c>
      <c r="AI185" s="263" t="s">
        <v>155</v>
      </c>
      <c r="AJ185" s="192"/>
      <c r="AM185" s="277" t="s">
        <v>161</v>
      </c>
      <c r="AN185" s="278" t="s">
        <v>160</v>
      </c>
      <c r="AO185" s="278" t="s">
        <v>159</v>
      </c>
      <c r="AP185" s="278" t="s">
        <v>158</v>
      </c>
      <c r="AQ185" s="278" t="s">
        <v>157</v>
      </c>
      <c r="AR185" s="279" t="s">
        <v>156</v>
      </c>
    </row>
    <row r="186" spans="1:44" x14ac:dyDescent="0.25">
      <c r="A186" s="196" t="s">
        <v>20</v>
      </c>
      <c r="B186" s="197">
        <v>4</v>
      </c>
      <c r="C186" s="198">
        <v>9</v>
      </c>
      <c r="D186" s="198">
        <v>0</v>
      </c>
      <c r="E186" s="198">
        <v>0</v>
      </c>
      <c r="F186" s="198">
        <v>5</v>
      </c>
      <c r="G186" s="198">
        <v>7</v>
      </c>
      <c r="H186" s="199">
        <v>1</v>
      </c>
      <c r="I186" s="197"/>
      <c r="J186" s="198"/>
      <c r="K186" s="198"/>
      <c r="L186" s="198"/>
      <c r="M186" s="198"/>
      <c r="N186" s="198"/>
      <c r="O186" s="199"/>
      <c r="P186" s="197">
        <f>COUNTIF(I186,4)</f>
        <v>0</v>
      </c>
      <c r="Q186" s="198">
        <f>COUNTIF(J186,9)</f>
        <v>0</v>
      </c>
      <c r="R186" s="198">
        <f>COUNTIF(K186,0)</f>
        <v>0</v>
      </c>
      <c r="S186" s="198">
        <f>COUNTIF(L186,0)</f>
        <v>0</v>
      </c>
      <c r="T186" s="198">
        <f>COUNTIF(M186,5)</f>
        <v>0</v>
      </c>
      <c r="U186" s="198">
        <f>COUNTIF(N186,7)</f>
        <v>0</v>
      </c>
      <c r="V186" s="200">
        <f>COUNTIF(O186,1)</f>
        <v>0</v>
      </c>
      <c r="W186" s="201">
        <f>SUMIF(P186:V186,1)</f>
        <v>0</v>
      </c>
      <c r="X186" s="202" t="str">
        <f>IF(ISBLANK(U187),"",IF(U187=1,"Gewinn",IF(U187=0,"Kein Gewinn","")))</f>
        <v>Kein Gewinn</v>
      </c>
      <c r="Y186" s="214" t="str">
        <f>IF(ISBLANK(V186),"",IF(V186=1,"Gewinn",IF(V186=0,"Kein Gewinn","")))</f>
        <v>Kein Gewinn</v>
      </c>
      <c r="Z186" s="433"/>
      <c r="AA186" s="402">
        <v>100000</v>
      </c>
      <c r="AB186" s="402">
        <v>100000</v>
      </c>
      <c r="AC186" s="409">
        <f>IF(V186=1,5,0*(IF(U186=2,77,0)*IF(T186=3,17,0)*IF(S186=4,77,0)*IF(R186=5,777,0)*IF(Q186=6,77777,0*(IF(P186=7,0,0)))))</f>
        <v>0</v>
      </c>
      <c r="AD186" s="411">
        <f>IF(W186=1,5,0*(IF(V186=2,77,0)*IF(U186=3,17,0)*IF(T186=4,77,0)*IF(S186=5,777,0)*IF(R186=6,77777,0*(IF(Q186=7,0,0)))))</f>
        <v>0</v>
      </c>
      <c r="AE186" s="411">
        <f>IF(X186=1,5,0*(IF(W186=2,77,0)*IF(V186=3,17,0)*IF(U186=4,77,0)*IF(T186=5,777,0)*IF(S186=6,77777,0*(IF(R186=7,0,0)))))</f>
        <v>0</v>
      </c>
      <c r="AF186" s="411">
        <f>IF(Y186=1,5,0*(IF(X186=2,77,0)*IF(W186=3,17,0)*IF(V186=4,77,0)*IF(U186=5,777,0)*IF(T186=6,77777,0*(IF(S186=7,0,0)))))</f>
        <v>0</v>
      </c>
      <c r="AG186" s="411">
        <f>IF(Z186=1,5,0*(IF(Y186=2,77,0)*IF(X186=3,17,0)*IF(W186=4,77,0)*IF(V186=5,777,0)*IF(U186=6,77777,0*(IF(T186=7,0,0)))))</f>
        <v>0</v>
      </c>
      <c r="AH186" s="411">
        <f>IF(AB186=1,5,0*(IF(Z186=2,77,0)*IF(Y186=3,17,0)*IF(X186=4,77,0)*IF(W186=5,777,0)*IF(V186=6,77777,0*(IF(U186=7,0,0)))))</f>
        <v>0</v>
      </c>
      <c r="AI186" s="413">
        <f>IF(AC186=1,5,0*(IF(AB186=2,77,0)*IF(Z186=3,17,0)*IF(Y186=4,77,0)*IF(X186=5,777,0)*IF(W186=6,77777,0*(IF(V186=7,0,0)))))</f>
        <v>0</v>
      </c>
      <c r="AJ186" s="192"/>
      <c r="AM186" s="415">
        <f>IF(U187=1,2.5,0*(IF(T187=2,6,0)*IF(S187=3,66,0)*IF(R187=4,666,0)*IF(Q187=5,6666,0)*IF(P187=6,100000,0)))</f>
        <v>0</v>
      </c>
      <c r="AN186" s="405">
        <f>IF(T187=1,6,0*(IF(U187=2,2.5,0)*IF(S187=3,66,0)*IF(R187=4,666,0)*IF(Q187=6666,777,0)*IF(P187=100000,0)))</f>
        <v>0</v>
      </c>
      <c r="AO186" s="405">
        <f>IF(S187=1,66,0*(IF(U187=2,2.5,0)*IF(T187=3,6,0)*IF(R187=4,666,0)*IF(Q187=5,6666,0)*IF(P187=6,100000,0)))</f>
        <v>0</v>
      </c>
      <c r="AP186" s="405">
        <f>IF(R187=1,666,0*(IF(U187=2,2.5,0)*IF(T187=3,66,0)*IF(S187=4,666,0)*IF(Q187=5,6666,0)*IF(P187=6,100000,0)))</f>
        <v>0</v>
      </c>
      <c r="AQ186" s="405">
        <f>IF(Q187=1,6666,0*(IF(U187=2,2.5,0)*IF(T187=3,6,0)*IF(S187=4,66,0)*IF(R187=5,666,0)*IF(P187=6,100000,0)))</f>
        <v>0</v>
      </c>
      <c r="AR186" s="407">
        <f>IF(P187=1,100000,0*(IF(U187=2,2.5,0)*IF(T187=3,6,0)*IF(S187=4,66,0)*IF(R187=5,666,0)*IF(Q187=6,6666,0)))</f>
        <v>0</v>
      </c>
    </row>
    <row r="187" spans="1:44" ht="15.75" thickBot="1" x14ac:dyDescent="0.3">
      <c r="A187" s="206" t="s">
        <v>21</v>
      </c>
      <c r="B187" s="207">
        <v>4</v>
      </c>
      <c r="C187" s="208">
        <v>9</v>
      </c>
      <c r="D187" s="208">
        <v>0</v>
      </c>
      <c r="E187" s="208">
        <v>0</v>
      </c>
      <c r="F187" s="208">
        <v>5</v>
      </c>
      <c r="G187" s="208">
        <v>7</v>
      </c>
      <c r="H187" s="209">
        <v>1</v>
      </c>
      <c r="I187" s="210"/>
      <c r="J187" s="211"/>
      <c r="K187" s="211"/>
      <c r="L187" s="211"/>
      <c r="M187" s="211"/>
      <c r="N187" s="211"/>
      <c r="O187" s="212"/>
      <c r="P187" s="210">
        <f>COUNTIF(I187,4)</f>
        <v>0</v>
      </c>
      <c r="Q187" s="211">
        <f>COUNTIF(J187,9)</f>
        <v>0</v>
      </c>
      <c r="R187" s="211">
        <f>COUNTIF(K187,0)</f>
        <v>0</v>
      </c>
      <c r="S187" s="211">
        <f>COUNTIF(L187,0)</f>
        <v>0</v>
      </c>
      <c r="T187" s="211">
        <f>COUNTIF(M187,5)</f>
        <v>0</v>
      </c>
      <c r="U187" s="211">
        <f>COUNTIF(N187,7)</f>
        <v>0</v>
      </c>
      <c r="V187" s="213"/>
      <c r="W187" s="214" t="str">
        <f>IF(ISBLANK($V$2),"",IF($V$2=1,"Gewinn",IF($V$2=0,"Kein Gewinn","")))</f>
        <v>Kein Gewinn</v>
      </c>
      <c r="X187" s="215">
        <f>SUMIF(P187:U187,1)</f>
        <v>0</v>
      </c>
      <c r="Y187" s="203" t="str">
        <f>IF(ISBLANK(U187),"",IF(U187=1,"Gewinn",IF(U187=0,"Kein Gewinn","")))</f>
        <v>Kein Gewinn</v>
      </c>
      <c r="Z187" s="434"/>
      <c r="AA187" s="403"/>
      <c r="AB187" s="403"/>
      <c r="AC187" s="410"/>
      <c r="AD187" s="412"/>
      <c r="AE187" s="412"/>
      <c r="AF187" s="412"/>
      <c r="AG187" s="412"/>
      <c r="AH187" s="412"/>
      <c r="AI187" s="414"/>
      <c r="AJ187" s="192"/>
      <c r="AM187" s="416"/>
      <c r="AN187" s="405"/>
      <c r="AO187" s="405"/>
      <c r="AP187" s="405"/>
      <c r="AQ187" s="405"/>
      <c r="AR187" s="407"/>
    </row>
    <row r="188" spans="1:44" x14ac:dyDescent="0.25">
      <c r="A188" s="179"/>
      <c r="B188" s="41"/>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261"/>
      <c r="AD188" s="261"/>
      <c r="AE188" s="261"/>
      <c r="AF188" s="261"/>
      <c r="AG188" s="261"/>
      <c r="AH188" s="261"/>
      <c r="AI188" s="261"/>
      <c r="AJ188" s="275"/>
      <c r="AM188" s="261"/>
      <c r="AN188" s="261"/>
      <c r="AO188" s="261"/>
      <c r="AP188" s="261"/>
      <c r="AQ188" s="261"/>
      <c r="AR188" s="260"/>
    </row>
    <row r="189" spans="1:44" ht="15.75" thickBot="1" x14ac:dyDescent="0.3">
      <c r="A189" s="179"/>
      <c r="B189" s="41"/>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261"/>
      <c r="AD189" s="261"/>
      <c r="AE189" s="261"/>
      <c r="AF189" s="261"/>
      <c r="AG189" s="261"/>
      <c r="AH189" s="261"/>
      <c r="AI189" s="261"/>
      <c r="AJ189" s="275"/>
      <c r="AM189" s="261"/>
      <c r="AN189" s="261"/>
      <c r="AO189" s="261"/>
      <c r="AP189" s="261"/>
      <c r="AQ189" s="261"/>
      <c r="AR189" s="260"/>
    </row>
    <row r="190" spans="1:44" ht="15.75" thickBot="1" x14ac:dyDescent="0.3">
      <c r="A190" s="179"/>
      <c r="B190" s="41"/>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281">
        <v>44512</v>
      </c>
      <c r="AD190" s="282">
        <v>44512</v>
      </c>
      <c r="AE190" s="282">
        <v>44512</v>
      </c>
      <c r="AF190" s="282">
        <v>44512</v>
      </c>
      <c r="AG190" s="282">
        <v>44512</v>
      </c>
      <c r="AH190" s="282">
        <v>44512</v>
      </c>
      <c r="AI190" s="283">
        <v>44512</v>
      </c>
      <c r="AJ190" s="322"/>
      <c r="AK190" s="183"/>
      <c r="AL190" s="183"/>
      <c r="AM190" s="282">
        <v>44512</v>
      </c>
      <c r="AN190" s="282">
        <v>44512</v>
      </c>
      <c r="AO190" s="282">
        <v>44512</v>
      </c>
      <c r="AP190" s="282">
        <v>44512</v>
      </c>
      <c r="AQ190" s="282">
        <v>44512</v>
      </c>
      <c r="AR190" s="283">
        <v>44512</v>
      </c>
    </row>
    <row r="191" spans="1:44" ht="15.75" thickBot="1" x14ac:dyDescent="0.3">
      <c r="A191" s="17">
        <v>44512</v>
      </c>
      <c r="B191" s="361" t="s">
        <v>0</v>
      </c>
      <c r="C191" s="340"/>
      <c r="D191" s="340"/>
      <c r="E191" s="340"/>
      <c r="F191" s="340"/>
      <c r="G191" s="340"/>
      <c r="H191" s="346"/>
      <c r="I191" s="363" t="s">
        <v>1</v>
      </c>
      <c r="J191" s="364"/>
      <c r="K191" s="364"/>
      <c r="L191" s="364"/>
      <c r="M191" s="364"/>
      <c r="N191" s="364"/>
      <c r="O191" s="365"/>
      <c r="P191" s="361" t="s">
        <v>146</v>
      </c>
      <c r="Q191" s="340"/>
      <c r="R191" s="340"/>
      <c r="S191" s="340"/>
      <c r="T191" s="340"/>
      <c r="U191" s="340"/>
      <c r="V191" s="340"/>
      <c r="W191" s="184" t="s">
        <v>20</v>
      </c>
      <c r="X191" s="185" t="s">
        <v>21</v>
      </c>
      <c r="Y191" s="186" t="s">
        <v>4</v>
      </c>
      <c r="Z191" s="204" t="s">
        <v>5</v>
      </c>
      <c r="AA191" s="188" t="s">
        <v>147</v>
      </c>
      <c r="AB191" s="188" t="s">
        <v>148</v>
      </c>
      <c r="AC191" s="262" t="s">
        <v>149</v>
      </c>
      <c r="AD191" s="263" t="s">
        <v>150</v>
      </c>
      <c r="AE191" s="263" t="s">
        <v>151</v>
      </c>
      <c r="AF191" s="263" t="s">
        <v>152</v>
      </c>
      <c r="AG191" s="263" t="s">
        <v>153</v>
      </c>
      <c r="AH191" s="263" t="s">
        <v>154</v>
      </c>
      <c r="AI191" s="263" t="s">
        <v>155</v>
      </c>
      <c r="AJ191" s="192"/>
      <c r="AM191" s="277" t="s">
        <v>156</v>
      </c>
      <c r="AN191" s="278" t="s">
        <v>157</v>
      </c>
      <c r="AO191" s="277" t="s">
        <v>158</v>
      </c>
      <c r="AP191" s="278" t="s">
        <v>159</v>
      </c>
      <c r="AQ191" s="277" t="s">
        <v>160</v>
      </c>
      <c r="AR191" s="278" t="s">
        <v>161</v>
      </c>
    </row>
    <row r="192" spans="1:44" x14ac:dyDescent="0.25">
      <c r="A192" s="196" t="s">
        <v>20</v>
      </c>
      <c r="B192" s="197">
        <v>4</v>
      </c>
      <c r="C192" s="198">
        <v>9</v>
      </c>
      <c r="D192" s="198">
        <v>0</v>
      </c>
      <c r="E192" s="198">
        <v>0</v>
      </c>
      <c r="F192" s="198">
        <v>5</v>
      </c>
      <c r="G192" s="198">
        <v>7</v>
      </c>
      <c r="H192" s="199">
        <v>1</v>
      </c>
      <c r="I192" s="197"/>
      <c r="J192" s="198"/>
      <c r="K192" s="198"/>
      <c r="L192" s="198"/>
      <c r="M192" s="198"/>
      <c r="N192" s="198"/>
      <c r="O192" s="199"/>
      <c r="P192" s="197">
        <f>COUNTIF(I192,4)</f>
        <v>0</v>
      </c>
      <c r="Q192" s="198">
        <f>COUNTIF(J192,9)</f>
        <v>0</v>
      </c>
      <c r="R192" s="198">
        <f>COUNTIF(K192,0)</f>
        <v>0</v>
      </c>
      <c r="S192" s="198">
        <f>COUNTIF(L192,0)</f>
        <v>0</v>
      </c>
      <c r="T192" s="198">
        <f>COUNTIF(M192,5)</f>
        <v>0</v>
      </c>
      <c r="U192" s="198">
        <f>COUNTIF(N192,7)</f>
        <v>0</v>
      </c>
      <c r="V192" s="200">
        <f>COUNTIF(O192,1)</f>
        <v>0</v>
      </c>
      <c r="W192" s="201">
        <f>SUMIF(P192:V192,1)</f>
        <v>0</v>
      </c>
      <c r="X192" s="202" t="str">
        <f>IF(ISBLANK(U193),"",IF(U193=1,"Gewinn",IF(U193=0,"Kein Gewinn","")))</f>
        <v>Kein Gewinn</v>
      </c>
      <c r="Y192" s="214" t="str">
        <f>IF(ISBLANK(V192),"",IF(V192=1,"Gewinn",IF(V192=0,"Kein Gewinn","")))</f>
        <v>Kein Gewinn</v>
      </c>
      <c r="Z192" s="433"/>
      <c r="AA192" s="402">
        <v>100000</v>
      </c>
      <c r="AB192" s="402">
        <v>100000</v>
      </c>
      <c r="AC192" s="409">
        <f>IF(V2=1,5,0*(IF(U2=2,77,0)*IF(T2=3,17,0)*IF(S2=4,77,0)*IF(R2=5,777,0)*IF(Q2=6,77777,0*(IF(P2=7,0,0)))))</f>
        <v>0</v>
      </c>
      <c r="AD192" s="418">
        <f>IF(W192=1,5,0*(IF(V192=2,77,0)*IF(U192=3,17,0)*IF(T192=4,77,0)*IF(S192=5,777,0)*IF(R192=6,77777,0*(IF(Q192=7,0,0)))))</f>
        <v>0</v>
      </c>
      <c r="AE192" s="411">
        <f>IF(X192=1,5,0*(IF(W192=2,77,0)*IF(V192=3,17,0)*IF(U192=4,77,0)*IF(T192=5,777,0)*IF(S192=6,77777,0*(IF(R192=7,0,0)))))</f>
        <v>0</v>
      </c>
      <c r="AF192" s="411">
        <f>IF(Y192=1,5,0*(IF(X192=2,77,0)*IF(W192=3,17,0)*IF(V192=4,77,0)*IF(U192=5,777,0)*IF(T192=6,77777,0*(IF(S192=7,0,0)))))</f>
        <v>0</v>
      </c>
      <c r="AG192" s="411">
        <f>IF(Z192=1,5,0*(IF(Y192=2,77,0)*IF(X192=3,17,0)*IF(W192=4,77,0)*IF(V192=5,777,0)*IF(U192=6,77777,0*(IF(T192=7,0,0)))))</f>
        <v>0</v>
      </c>
      <c r="AH192" s="411">
        <f>IF(AB192=1,5,0*(IF(Z192=2,77,0)*IF(Y192=3,17,0)*IF(X192=4,77,0)*IF(W192=5,777,0)*IF(V192=6,77777,0*(IF(U192=7,0,0)))))</f>
        <v>0</v>
      </c>
      <c r="AI192" s="413">
        <f>IF(AC192=1,5,0*(IF(AB192=2,77,0)*IF(Z192=3,17,0)*IF(Y192=4,77,0)*IF(X192=5,777,0)*IF(W192=6,77777,0*(IF(V192=7,0,0)))))</f>
        <v>0</v>
      </c>
      <c r="AJ192" s="192"/>
      <c r="AM192" s="415">
        <f>IF(U193=1,2.5,0*(IF(T193=2,6,0)*IF(S193=3,66,0)*IF(R193=4,666,0)*IF(Q193=5,6666,0)*IF(P193=6,100000,0)))</f>
        <v>0</v>
      </c>
      <c r="AN192" s="405">
        <f>IF(T193=1,6,0*(IF(U193=2,2.5,0)*IF(S193=3,66,0)*IF(R193=4,666,0)*IF(Q193=6666,777,0)*IF(P193=100000,0)))</f>
        <v>0</v>
      </c>
      <c r="AO192" s="405">
        <f>IF(S193=1,66,0*(IF(U193=2,2.5,0)*IF(T193=3,6,0)*IF(R193=4,666,0)*IF(Q193=5,6666,0)*IF(P193=6,100000,0)))</f>
        <v>0</v>
      </c>
      <c r="AP192" s="405">
        <f>IF(R193=1,666,0*(IF(U193=2,2.5,0)*IF(T193=3,66,0)*IF(S193=4,666,0)*IF(Q193=5,6666,0)*IF(P193=6,100000,0)))</f>
        <v>0</v>
      </c>
      <c r="AQ192" s="405">
        <f>IF(Q193=1,6666,0*(IF(U193=2,2.5,0)*IF(T193=3,6,0)*IF(S193=4,66,0)*IF(R193=5,666,0)*IF(P193=6,100000,0)))</f>
        <v>0</v>
      </c>
      <c r="AR192" s="407">
        <f>IF(P193=1,100000,0*(IF(U193=2,2.5,0)*IF(T193=3,6,0)*IF(S193=4,66,0)*IF(R193=5,666,0)*IF(Q193=6,6666,0)))</f>
        <v>0</v>
      </c>
    </row>
    <row r="193" spans="1:44" ht="15.75" thickBot="1" x14ac:dyDescent="0.3">
      <c r="A193" s="206" t="s">
        <v>21</v>
      </c>
      <c r="B193" s="207">
        <v>4</v>
      </c>
      <c r="C193" s="208">
        <v>9</v>
      </c>
      <c r="D193" s="208">
        <v>0</v>
      </c>
      <c r="E193" s="208">
        <v>0</v>
      </c>
      <c r="F193" s="208">
        <v>5</v>
      </c>
      <c r="G193" s="208">
        <v>7</v>
      </c>
      <c r="H193" s="209">
        <v>1</v>
      </c>
      <c r="I193" s="210"/>
      <c r="J193" s="211"/>
      <c r="K193" s="211"/>
      <c r="L193" s="211"/>
      <c r="M193" s="211"/>
      <c r="N193" s="211"/>
      <c r="O193" s="212"/>
      <c r="P193" s="210">
        <f>COUNTIF(I193,4)</f>
        <v>0</v>
      </c>
      <c r="Q193" s="211">
        <f>COUNTIF(J193,9)</f>
        <v>0</v>
      </c>
      <c r="R193" s="211">
        <f>COUNTIF(K193,0)</f>
        <v>0</v>
      </c>
      <c r="S193" s="211">
        <f>COUNTIF(L193,0)</f>
        <v>0</v>
      </c>
      <c r="T193" s="211">
        <f>COUNTIF(M193,5)</f>
        <v>0</v>
      </c>
      <c r="U193" s="211">
        <f>COUNTIF(N193,7)</f>
        <v>0</v>
      </c>
      <c r="V193" s="213"/>
      <c r="W193" s="214" t="str">
        <f>IF(ISBLANK($V$2),"",IF($V$2=1,"Gewinn",IF($V$2=0,"Kein Gewinn","")))</f>
        <v>Kein Gewinn</v>
      </c>
      <c r="X193" s="215">
        <f>SUMIF(P193:U193,1)</f>
        <v>0</v>
      </c>
      <c r="Y193" s="203" t="str">
        <f>IF(ISBLANK(U193),"",IF(U193=1,"Gewinn",IF(U193=0,"Kein Gewinn","")))</f>
        <v>Kein Gewinn</v>
      </c>
      <c r="Z193" s="434"/>
      <c r="AA193" s="403"/>
      <c r="AB193" s="403"/>
      <c r="AC193" s="417"/>
      <c r="AD193" s="421"/>
      <c r="AE193" s="418"/>
      <c r="AF193" s="418"/>
      <c r="AG193" s="418"/>
      <c r="AH193" s="418"/>
      <c r="AI193" s="419"/>
      <c r="AJ193" s="192"/>
      <c r="AM193" s="416"/>
      <c r="AN193" s="405"/>
      <c r="AO193" s="405"/>
      <c r="AP193" s="405"/>
      <c r="AQ193" s="405"/>
      <c r="AR193" s="407"/>
    </row>
    <row r="194" spans="1:44" ht="15.75" thickBot="1" x14ac:dyDescent="0.3">
      <c r="A194" s="179"/>
      <c r="B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287">
        <v>44519</v>
      </c>
      <c r="AD194" s="287">
        <v>44519</v>
      </c>
      <c r="AE194" s="287">
        <v>44519</v>
      </c>
      <c r="AF194" s="287">
        <v>44519</v>
      </c>
      <c r="AG194" s="287">
        <v>44519</v>
      </c>
      <c r="AH194" s="287">
        <v>44519</v>
      </c>
      <c r="AI194" s="288">
        <v>44519</v>
      </c>
      <c r="AJ194" s="323"/>
      <c r="AK194" s="321"/>
      <c r="AL194" s="321"/>
      <c r="AM194" s="287">
        <v>44519</v>
      </c>
      <c r="AN194" s="287">
        <v>44519</v>
      </c>
      <c r="AO194" s="287">
        <v>44519</v>
      </c>
      <c r="AP194" s="287">
        <v>44519</v>
      </c>
      <c r="AQ194" s="287">
        <v>44519</v>
      </c>
      <c r="AR194" s="288">
        <v>44519</v>
      </c>
    </row>
    <row r="195" spans="1:44" ht="15.75" thickBot="1" x14ac:dyDescent="0.3">
      <c r="A195" s="17">
        <v>44519</v>
      </c>
      <c r="B195" s="361" t="s">
        <v>0</v>
      </c>
      <c r="C195" s="340"/>
      <c r="D195" s="340"/>
      <c r="E195" s="340"/>
      <c r="F195" s="340"/>
      <c r="G195" s="340"/>
      <c r="H195" s="346"/>
      <c r="I195" s="363" t="s">
        <v>1</v>
      </c>
      <c r="J195" s="364"/>
      <c r="K195" s="364"/>
      <c r="L195" s="364"/>
      <c r="M195" s="364"/>
      <c r="N195" s="364"/>
      <c r="O195" s="365"/>
      <c r="P195" s="361" t="s">
        <v>146</v>
      </c>
      <c r="Q195" s="340"/>
      <c r="R195" s="340"/>
      <c r="S195" s="340"/>
      <c r="T195" s="340"/>
      <c r="U195" s="340"/>
      <c r="V195" s="340"/>
      <c r="W195" s="184" t="s">
        <v>20</v>
      </c>
      <c r="X195" s="185" t="s">
        <v>21</v>
      </c>
      <c r="Y195" s="186" t="s">
        <v>4</v>
      </c>
      <c r="Z195" s="204" t="s">
        <v>5</v>
      </c>
      <c r="AA195" s="188" t="s">
        <v>147</v>
      </c>
      <c r="AB195" s="188" t="s">
        <v>148</v>
      </c>
      <c r="AC195" s="262" t="s">
        <v>149</v>
      </c>
      <c r="AD195" s="263" t="s">
        <v>150</v>
      </c>
      <c r="AE195" s="263" t="s">
        <v>151</v>
      </c>
      <c r="AF195" s="263" t="s">
        <v>152</v>
      </c>
      <c r="AG195" s="263" t="s">
        <v>153</v>
      </c>
      <c r="AH195" s="263" t="s">
        <v>154</v>
      </c>
      <c r="AI195" s="263" t="s">
        <v>155</v>
      </c>
      <c r="AJ195" s="192"/>
      <c r="AM195" s="254" t="s">
        <v>161</v>
      </c>
      <c r="AN195" s="255" t="s">
        <v>160</v>
      </c>
      <c r="AO195" s="255" t="s">
        <v>159</v>
      </c>
      <c r="AP195" s="255" t="s">
        <v>158</v>
      </c>
      <c r="AQ195" s="255" t="s">
        <v>157</v>
      </c>
      <c r="AR195" s="256" t="s">
        <v>156</v>
      </c>
    </row>
    <row r="196" spans="1:44" x14ac:dyDescent="0.25">
      <c r="A196" s="196" t="s">
        <v>20</v>
      </c>
      <c r="B196" s="197">
        <v>4</v>
      </c>
      <c r="C196" s="198">
        <v>9</v>
      </c>
      <c r="D196" s="198">
        <v>0</v>
      </c>
      <c r="E196" s="198">
        <v>0</v>
      </c>
      <c r="F196" s="198">
        <v>5</v>
      </c>
      <c r="G196" s="198">
        <v>7</v>
      </c>
      <c r="H196" s="199">
        <v>1</v>
      </c>
      <c r="I196" s="197"/>
      <c r="J196" s="198"/>
      <c r="K196" s="198"/>
      <c r="L196" s="198"/>
      <c r="M196" s="198"/>
      <c r="N196" s="198"/>
      <c r="O196" s="199"/>
      <c r="P196" s="197">
        <f>COUNTIF(I196,4)</f>
        <v>0</v>
      </c>
      <c r="Q196" s="198">
        <f>COUNTIF(J196,9)</f>
        <v>0</v>
      </c>
      <c r="R196" s="198">
        <f>COUNTIF(K196,0)</f>
        <v>0</v>
      </c>
      <c r="S196" s="198">
        <f>COUNTIF(L196,0)</f>
        <v>0</v>
      </c>
      <c r="T196" s="198">
        <f>COUNTIF(M196,5)</f>
        <v>0</v>
      </c>
      <c r="U196" s="198">
        <f>COUNTIF(N196,7)</f>
        <v>0</v>
      </c>
      <c r="V196" s="200">
        <f>COUNTIF(O196,1)</f>
        <v>0</v>
      </c>
      <c r="W196" s="201">
        <f>SUMIF(P196:V196,1)</f>
        <v>0</v>
      </c>
      <c r="X196" s="202" t="str">
        <f>IF(ISBLANK(U197),"",IF(U197=1,"Gewinn",IF(U197=0,"Kein Gewinn","")))</f>
        <v>Kein Gewinn</v>
      </c>
      <c r="Y196" s="214" t="str">
        <f>IF(ISBLANK(V196),"",IF(V196=1,"Gewinn",IF(V196=0,"Kein Gewinn","")))</f>
        <v>Kein Gewinn</v>
      </c>
      <c r="Z196" s="433"/>
      <c r="AA196" s="402">
        <v>100000</v>
      </c>
      <c r="AB196" s="402">
        <v>100000</v>
      </c>
      <c r="AC196" s="409">
        <f>IF(V196=1,5,0*(IF(U196=2,77,0)*IF(T196=3,17,0)*IF(S196=4,77,0)*IF(R196=5,777,0)*IF(Q196=6,77777,0*(IF(P196=7,0,0)))))</f>
        <v>0</v>
      </c>
      <c r="AD196" s="411">
        <f>IF(W196=1,5,0*(IF(V196=2,77,0)*IF(U196=3,17,0)*IF(T196=4,77,0)*IF(S196=5,777,0)*IF(R196=6,77777,0*(IF(Q196=7,0,0)))))</f>
        <v>0</v>
      </c>
      <c r="AE196" s="411">
        <f>IF(X196=1,5,0*(IF(W196=2,77,0)*IF(V196=3,17,0)*IF(U196=4,77,0)*IF(T196=5,777,0)*IF(S196=6,77777,0*(IF(R196=7,0,0)))))</f>
        <v>0</v>
      </c>
      <c r="AF196" s="411">
        <f>IF(Y196=1,5,0*(IF(X196=2,77,0)*IF(W196=3,17,0)*IF(V196=4,77,0)*IF(U196=5,777,0)*IF(T196=6,77777,0*(IF(S196=7,0,0)))))</f>
        <v>0</v>
      </c>
      <c r="AG196" s="411">
        <f>IF(Z196=1,5,0*(IF(Y196=2,77,0)*IF(X196=3,17,0)*IF(W196=4,77,0)*IF(V196=5,777,0)*IF(U196=6,77777,0*(IF(T196=7,0,0)))))</f>
        <v>0</v>
      </c>
      <c r="AH196" s="411">
        <f>IF(AB196=1,5,0*(IF(Z196=2,77,0)*IF(Y196=3,17,0)*IF(X196=4,77,0)*IF(W196=5,777,0)*IF(V196=6,77777,0*(IF(U196=7,0,0)))))</f>
        <v>0</v>
      </c>
      <c r="AI196" s="413">
        <f>IF(AC196=1,5,0*(IF(AB196=2,77,0)*IF(Z196=3,17,0)*IF(Y196=4,77,0)*IF(X196=5,777,0)*IF(W196=6,77777,0*(IF(V196=7,0,0)))))</f>
        <v>0</v>
      </c>
      <c r="AJ196" s="192"/>
      <c r="AM196" s="415">
        <f>IF(U197=1,2.5,0*(IF(T197=2,6,0)*IF(S197=3,66,0)*IF(R197=4,666,0)*IF(Q197=5,6666,0)*IF(P197=6,100000,0)))</f>
        <v>0</v>
      </c>
      <c r="AN196" s="405">
        <f>IF(T197=1,6,0*(IF(U197=2,2.5,0)*IF(S197=3,66,0)*IF(R197=4,666,0)*IF(Q197=6666,777,0)*IF(P197=100000,0)))</f>
        <v>0</v>
      </c>
      <c r="AO196" s="405">
        <f>IF(S197=1,66,0*(IF(U197=2,2.5,0)*IF(T197=3,6,0)*IF(R197=4,666,0)*IF(Q197=5,6666,0)*IF(P197=6,100000,0)))</f>
        <v>0</v>
      </c>
      <c r="AP196" s="405">
        <f>IF(R197=1,666,0*(IF(U197=2,2.5,0)*IF(T197=3,66,0)*IF(S197=4,666,0)*IF(Q197=5,6666,0)*IF(P197=6,100000,0)))</f>
        <v>0</v>
      </c>
      <c r="AQ196" s="405">
        <f>IF(Q197=1,6666,0*(IF(U197=2,2.5,0)*IF(T197=3,6,0)*IF(S197=4,66,0)*IF(R197=5,666,0)*IF(P197=6,100000,0)))</f>
        <v>0</v>
      </c>
      <c r="AR196" s="407">
        <f>IF(P197=1,100000,0*(IF(U197=2,2.5,0)*IF(T197=3,6,0)*IF(S197=4,66,0)*IF(R197=5,666,0)*IF(Q197=6,6666,0)))</f>
        <v>0</v>
      </c>
    </row>
    <row r="197" spans="1:44" ht="15.75" thickBot="1" x14ac:dyDescent="0.3">
      <c r="A197" s="206" t="s">
        <v>21</v>
      </c>
      <c r="B197" s="207">
        <v>4</v>
      </c>
      <c r="C197" s="208">
        <v>9</v>
      </c>
      <c r="D197" s="208">
        <v>0</v>
      </c>
      <c r="E197" s="208">
        <v>0</v>
      </c>
      <c r="F197" s="208">
        <v>5</v>
      </c>
      <c r="G197" s="208">
        <v>7</v>
      </c>
      <c r="H197" s="209">
        <v>1</v>
      </c>
      <c r="I197" s="210"/>
      <c r="J197" s="211"/>
      <c r="K197" s="211"/>
      <c r="L197" s="211"/>
      <c r="M197" s="211"/>
      <c r="N197" s="211"/>
      <c r="O197" s="212"/>
      <c r="P197" s="210">
        <f>COUNTIF(I197,4)</f>
        <v>0</v>
      </c>
      <c r="Q197" s="211">
        <f>COUNTIF(J197,9)</f>
        <v>0</v>
      </c>
      <c r="R197" s="211">
        <f>COUNTIF(K197,0)</f>
        <v>0</v>
      </c>
      <c r="S197" s="211">
        <f>COUNTIF(L197,0)</f>
        <v>0</v>
      </c>
      <c r="T197" s="211">
        <f>COUNTIF(M197,5)</f>
        <v>0</v>
      </c>
      <c r="U197" s="211">
        <f>COUNTIF(N197,7)</f>
        <v>0</v>
      </c>
      <c r="V197" s="213"/>
      <c r="W197" s="214" t="str">
        <f>IF(ISBLANK($V$2),"",IF($V$2=1,"Gewinn",IF($V$2=0,"Kein Gewinn","")))</f>
        <v>Kein Gewinn</v>
      </c>
      <c r="X197" s="215">
        <f>SUMIF(P197:U197,1)</f>
        <v>0</v>
      </c>
      <c r="Y197" s="203" t="str">
        <f>IF(ISBLANK(U197),"",IF(U197=1,"Gewinn",IF(U197=0,"Kein Gewinn","")))</f>
        <v>Kein Gewinn</v>
      </c>
      <c r="Z197" s="434"/>
      <c r="AA197" s="403"/>
      <c r="AB197" s="403"/>
      <c r="AC197" s="417"/>
      <c r="AD197" s="418"/>
      <c r="AE197" s="418"/>
      <c r="AF197" s="418"/>
      <c r="AG197" s="418"/>
      <c r="AH197" s="418"/>
      <c r="AI197" s="419"/>
      <c r="AJ197" s="192"/>
      <c r="AM197" s="416"/>
      <c r="AN197" s="405"/>
      <c r="AO197" s="405"/>
      <c r="AP197" s="405"/>
      <c r="AQ197" s="405"/>
      <c r="AR197" s="407"/>
    </row>
    <row r="198" spans="1:44" ht="15.75" thickBot="1" x14ac:dyDescent="0.3">
      <c r="A198" s="179"/>
      <c r="B198" s="41"/>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281">
        <v>44526</v>
      </c>
      <c r="AD198" s="281">
        <v>44526</v>
      </c>
      <c r="AE198" s="281">
        <v>44526</v>
      </c>
      <c r="AF198" s="281">
        <v>44526</v>
      </c>
      <c r="AG198" s="281">
        <v>44526</v>
      </c>
      <c r="AH198" s="281">
        <v>44526</v>
      </c>
      <c r="AI198" s="284">
        <v>44526</v>
      </c>
      <c r="AJ198" s="322"/>
      <c r="AK198" s="183"/>
      <c r="AL198" s="183"/>
      <c r="AM198" s="281">
        <v>44526</v>
      </c>
      <c r="AN198" s="281">
        <v>44526</v>
      </c>
      <c r="AO198" s="281">
        <v>44526</v>
      </c>
      <c r="AP198" s="281">
        <v>44526</v>
      </c>
      <c r="AQ198" s="281">
        <v>44526</v>
      </c>
      <c r="AR198" s="284">
        <v>44526</v>
      </c>
    </row>
    <row r="199" spans="1:44" ht="15.75" thickBot="1" x14ac:dyDescent="0.3">
      <c r="A199" s="17">
        <v>44526</v>
      </c>
      <c r="B199" s="361" t="s">
        <v>0</v>
      </c>
      <c r="C199" s="340"/>
      <c r="D199" s="340"/>
      <c r="E199" s="340"/>
      <c r="F199" s="340"/>
      <c r="G199" s="340"/>
      <c r="H199" s="346"/>
      <c r="I199" s="363" t="s">
        <v>1</v>
      </c>
      <c r="J199" s="364"/>
      <c r="K199" s="364"/>
      <c r="L199" s="364"/>
      <c r="M199" s="364"/>
      <c r="N199" s="364"/>
      <c r="O199" s="365"/>
      <c r="P199" s="361" t="s">
        <v>146</v>
      </c>
      <c r="Q199" s="340"/>
      <c r="R199" s="340"/>
      <c r="S199" s="340"/>
      <c r="T199" s="340"/>
      <c r="U199" s="340"/>
      <c r="V199" s="340"/>
      <c r="W199" s="184" t="s">
        <v>20</v>
      </c>
      <c r="X199" s="185" t="s">
        <v>21</v>
      </c>
      <c r="Y199" s="186" t="s">
        <v>4</v>
      </c>
      <c r="Z199" s="204" t="s">
        <v>5</v>
      </c>
      <c r="AA199" s="188" t="s">
        <v>147</v>
      </c>
      <c r="AB199" s="188" t="s">
        <v>148</v>
      </c>
      <c r="AC199" s="262" t="s">
        <v>149</v>
      </c>
      <c r="AD199" s="263" t="s">
        <v>150</v>
      </c>
      <c r="AE199" s="263" t="s">
        <v>151</v>
      </c>
      <c r="AF199" s="263" t="s">
        <v>152</v>
      </c>
      <c r="AG199" s="263" t="s">
        <v>153</v>
      </c>
      <c r="AH199" s="263" t="s">
        <v>154</v>
      </c>
      <c r="AI199" s="263" t="s">
        <v>155</v>
      </c>
      <c r="AJ199" s="192"/>
      <c r="AM199" s="254" t="s">
        <v>161</v>
      </c>
      <c r="AN199" s="255" t="s">
        <v>160</v>
      </c>
      <c r="AO199" s="255" t="s">
        <v>159</v>
      </c>
      <c r="AP199" s="255" t="s">
        <v>158</v>
      </c>
      <c r="AQ199" s="255" t="s">
        <v>157</v>
      </c>
      <c r="AR199" s="256" t="s">
        <v>156</v>
      </c>
    </row>
    <row r="200" spans="1:44" x14ac:dyDescent="0.25">
      <c r="A200" s="196" t="s">
        <v>20</v>
      </c>
      <c r="B200" s="197">
        <v>4</v>
      </c>
      <c r="C200" s="198">
        <v>9</v>
      </c>
      <c r="D200" s="198">
        <v>0</v>
      </c>
      <c r="E200" s="198">
        <v>0</v>
      </c>
      <c r="F200" s="198">
        <v>5</v>
      </c>
      <c r="G200" s="198">
        <v>7</v>
      </c>
      <c r="H200" s="199">
        <v>1</v>
      </c>
      <c r="I200" s="197"/>
      <c r="J200" s="198"/>
      <c r="K200" s="198"/>
      <c r="L200" s="198"/>
      <c r="M200" s="198"/>
      <c r="N200" s="198"/>
      <c r="O200" s="199"/>
      <c r="P200" s="197">
        <f>COUNTIF(I200,4)</f>
        <v>0</v>
      </c>
      <c r="Q200" s="198">
        <f>COUNTIF(J200,9)</f>
        <v>0</v>
      </c>
      <c r="R200" s="198">
        <f>COUNTIF(K200,0)</f>
        <v>0</v>
      </c>
      <c r="S200" s="198">
        <f>COUNTIF(L200,0)</f>
        <v>0</v>
      </c>
      <c r="T200" s="198">
        <f>COUNTIF(M200,5)</f>
        <v>0</v>
      </c>
      <c r="U200" s="198">
        <f>COUNTIF(N200,7)</f>
        <v>0</v>
      </c>
      <c r="V200" s="200">
        <f>COUNTIF(O200,1)</f>
        <v>0</v>
      </c>
      <c r="W200" s="201">
        <f>SUMIF(P200:V200,1)</f>
        <v>0</v>
      </c>
      <c r="X200" s="202" t="str">
        <f>IF(ISBLANK(U201),"",IF(U201=1,"Gewinn",IF(U201=0,"Kein Gewinn","")))</f>
        <v>Kein Gewinn</v>
      </c>
      <c r="Y200" s="214" t="str">
        <f>IF(ISBLANK(V200),"",IF(V200=1,"Gewinn",IF(V200=0,"Kein Gewinn","")))</f>
        <v>Kein Gewinn</v>
      </c>
      <c r="Z200" s="433"/>
      <c r="AA200" s="402">
        <v>100000</v>
      </c>
      <c r="AB200" s="402">
        <v>100000</v>
      </c>
      <c r="AC200" s="409">
        <f>IF(V200=1,5,0*(IF(U200=2,77,0)*IF(T200=3,17,0)*IF(S200=4,77,0)*IF(R200=5,777,0)*IF(Q200=6,77777,0*(IF(P200=7,0,0)))))</f>
        <v>0</v>
      </c>
      <c r="AD200" s="411">
        <f>IF(W200=1,5,0*(IF(V200=2,77,0)*IF(U200=3,17,0)*IF(T200=4,77,0)*IF(S200=5,777,0)*IF(R200=6,77777,0*(IF(Q200=7,0,0)))))</f>
        <v>0</v>
      </c>
      <c r="AE200" s="411">
        <f>IF(X200=1,5,0*(IF(W200=2,77,0)*IF(V200=3,17,0)*IF(U200=4,77,0)*IF(T200=5,777,0)*IF(S200=6,77777,0*(IF(R200=7,0,0)))))</f>
        <v>0</v>
      </c>
      <c r="AF200" s="411">
        <f>IF(Y200=1,5,0*(IF(X200=2,77,0)*IF(W200=3,17,0)*IF(V200=4,77,0)*IF(U200=5,777,0)*IF(T200=6,77777,0*(IF(S200=7,0,0)))))</f>
        <v>0</v>
      </c>
      <c r="AG200" s="411">
        <f>IF(Z200=1,5,0*(IF(Y200=2,77,0)*IF(X200=3,17,0)*IF(W200=4,77,0)*IF(V200=5,777,0)*IF(U200=6,77777,0*(IF(T200=7,0,0)))))</f>
        <v>0</v>
      </c>
      <c r="AH200" s="411">
        <f>IF(AB200=1,5,0*(IF(Z200=2,77,0)*IF(Y200=3,17,0)*IF(X200=4,77,0)*IF(W200=5,777,0)*IF(V200=6,77777,0*(IF(U200=7,0,0)))))</f>
        <v>0</v>
      </c>
      <c r="AI200" s="413">
        <f>IF(AC200=1,5,0*(IF(AB200=2,77,0)*IF(Z200=3,17,0)*IF(Y200=4,77,0)*IF(X200=5,777,0)*IF(W200=6,77777,0*(IF(V200=7,0,0)))))</f>
        <v>0</v>
      </c>
      <c r="AJ200" s="192"/>
      <c r="AM200" s="415">
        <f>IF(U201=1,2.5,0*(IF(T201=2,6,0)*IF(S201=3,66,0)*IF(R201=4,666,0)*IF(Q201=5,6666,0)*IF(P201=6,100000,0)))</f>
        <v>0</v>
      </c>
      <c r="AN200" s="405">
        <f>IF(T201=1,6,0*(IF(U201=2,2.5,0)*IF(S201=3,66,0)*IF(R201=4,666,0)*IF(Q201=6666,777,0)*IF(P201=100000,0)))</f>
        <v>0</v>
      </c>
      <c r="AO200" s="405">
        <f>IF(S201=1,66,0*(IF(U201=2,2.5,0)*IF(T201=3,6,0)*IF(R201=4,666,0)*IF(Q201=5,6666,0)*IF(P201=6,100000,0)))</f>
        <v>0</v>
      </c>
      <c r="AP200" s="405">
        <f>IF(R201=1,666,0*(IF(U201=2,2.5,0)*IF(T201=3,66,0)*IF(S201=4,666,0)*IF(Q201=5,6666,0)*IF(P201=6,100000,0)))</f>
        <v>0</v>
      </c>
      <c r="AQ200" s="405">
        <f>IF(Q201=1,6666,0*(IF(U201=2,2.5,0)*IF(T201=3,6,0)*IF(S201=4,66,0)*IF(R201=5,666,0)*IF(P201=6,100000,0)))</f>
        <v>0</v>
      </c>
      <c r="AR200" s="407">
        <f>IF(P201=1,100000,0*(IF(U201=2,2.5,0)*IF(T201=3,6,0)*IF(S201=4,66,0)*IF(R201=5,666,0)*IF(Q201=6,6666,0)))</f>
        <v>0</v>
      </c>
    </row>
    <row r="201" spans="1:44" ht="15.75" thickBot="1" x14ac:dyDescent="0.3">
      <c r="A201" s="206" t="s">
        <v>21</v>
      </c>
      <c r="B201" s="207">
        <v>4</v>
      </c>
      <c r="C201" s="208">
        <v>9</v>
      </c>
      <c r="D201" s="208">
        <v>0</v>
      </c>
      <c r="E201" s="208">
        <v>0</v>
      </c>
      <c r="F201" s="208">
        <v>5</v>
      </c>
      <c r="G201" s="208">
        <v>7</v>
      </c>
      <c r="H201" s="209">
        <v>1</v>
      </c>
      <c r="I201" s="210"/>
      <c r="J201" s="211"/>
      <c r="K201" s="211"/>
      <c r="L201" s="211"/>
      <c r="M201" s="211"/>
      <c r="N201" s="211"/>
      <c r="O201" s="212"/>
      <c r="P201" s="210">
        <f>COUNTIF(I201,4)</f>
        <v>0</v>
      </c>
      <c r="Q201" s="211">
        <f>COUNTIF(J201,9)</f>
        <v>0</v>
      </c>
      <c r="R201" s="211">
        <f>COUNTIF(K201,0)</f>
        <v>0</v>
      </c>
      <c r="S201" s="211">
        <f>COUNTIF(L201,0)</f>
        <v>0</v>
      </c>
      <c r="T201" s="211">
        <f>COUNTIF(M201,5)</f>
        <v>0</v>
      </c>
      <c r="U201" s="211">
        <f>COUNTIF(N201,7)</f>
        <v>0</v>
      </c>
      <c r="V201" s="213"/>
      <c r="W201" s="214" t="str">
        <f>IF(ISBLANK($V$2),"",IF($V$2=1,"Gewinn",IF($V$2=0,"Kein Gewinn","")))</f>
        <v>Kein Gewinn</v>
      </c>
      <c r="X201" s="215">
        <f>SUMIF(P201:U201,1)</f>
        <v>0</v>
      </c>
      <c r="Y201" s="203" t="str">
        <f>IF(ISBLANK(U201),"",IF(U201=1,"Gewinn",IF(U201=0,"Kein Gewinn","")))</f>
        <v>Kein Gewinn</v>
      </c>
      <c r="Z201" s="434"/>
      <c r="AA201" s="403"/>
      <c r="AB201" s="403"/>
      <c r="AC201" s="417"/>
      <c r="AD201" s="418"/>
      <c r="AE201" s="418"/>
      <c r="AF201" s="418"/>
      <c r="AG201" s="418"/>
      <c r="AH201" s="418"/>
      <c r="AI201" s="419"/>
      <c r="AJ201" s="192"/>
      <c r="AM201" s="416"/>
      <c r="AN201" s="405"/>
      <c r="AO201" s="405"/>
      <c r="AP201" s="405"/>
      <c r="AQ201" s="405"/>
      <c r="AR201" s="407"/>
    </row>
    <row r="202" spans="1:44" ht="15.75" thickBot="1" x14ac:dyDescent="0.3">
      <c r="A202" s="179"/>
      <c r="B202" s="41"/>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c r="AA202" s="41"/>
      <c r="AB202" s="41"/>
      <c r="AC202" s="281">
        <v>44533</v>
      </c>
      <c r="AD202" s="281">
        <v>44533</v>
      </c>
      <c r="AE202" s="281">
        <v>44533</v>
      </c>
      <c r="AF202" s="281">
        <v>44533</v>
      </c>
      <c r="AG202" s="281">
        <v>44533</v>
      </c>
      <c r="AH202" s="281">
        <v>44533</v>
      </c>
      <c r="AI202" s="284">
        <v>44533</v>
      </c>
      <c r="AJ202" s="322"/>
      <c r="AK202" s="183"/>
      <c r="AL202" s="183"/>
      <c r="AM202" s="281">
        <v>44533</v>
      </c>
      <c r="AN202" s="281">
        <v>44533</v>
      </c>
      <c r="AO202" s="281">
        <v>44533</v>
      </c>
      <c r="AP202" s="281">
        <v>44533</v>
      </c>
      <c r="AQ202" s="281">
        <v>44533</v>
      </c>
      <c r="AR202" s="284">
        <v>44533</v>
      </c>
    </row>
    <row r="203" spans="1:44" ht="15.75" thickBot="1" x14ac:dyDescent="0.3">
      <c r="A203" s="17">
        <v>44533</v>
      </c>
      <c r="B203" s="361" t="s">
        <v>0</v>
      </c>
      <c r="C203" s="340"/>
      <c r="D203" s="340"/>
      <c r="E203" s="340"/>
      <c r="F203" s="340"/>
      <c r="G203" s="340"/>
      <c r="H203" s="346"/>
      <c r="I203" s="363" t="s">
        <v>1</v>
      </c>
      <c r="J203" s="364"/>
      <c r="K203" s="364"/>
      <c r="L203" s="364"/>
      <c r="M203" s="364"/>
      <c r="N203" s="364"/>
      <c r="O203" s="365"/>
      <c r="P203" s="361" t="s">
        <v>146</v>
      </c>
      <c r="Q203" s="340"/>
      <c r="R203" s="340"/>
      <c r="S203" s="340"/>
      <c r="T203" s="340"/>
      <c r="U203" s="340"/>
      <c r="V203" s="340"/>
      <c r="W203" s="184" t="s">
        <v>20</v>
      </c>
      <c r="X203" s="185" t="s">
        <v>21</v>
      </c>
      <c r="Y203" s="186" t="s">
        <v>4</v>
      </c>
      <c r="Z203" s="204" t="s">
        <v>5</v>
      </c>
      <c r="AA203" s="188" t="s">
        <v>147</v>
      </c>
      <c r="AB203" s="188" t="s">
        <v>148</v>
      </c>
      <c r="AC203" s="262" t="s">
        <v>149</v>
      </c>
      <c r="AD203" s="263" t="s">
        <v>150</v>
      </c>
      <c r="AE203" s="263" t="s">
        <v>151</v>
      </c>
      <c r="AF203" s="263" t="s">
        <v>152</v>
      </c>
      <c r="AG203" s="263" t="s">
        <v>153</v>
      </c>
      <c r="AH203" s="263" t="s">
        <v>154</v>
      </c>
      <c r="AI203" s="263" t="s">
        <v>155</v>
      </c>
      <c r="AJ203" s="192"/>
      <c r="AM203" s="254" t="s">
        <v>161</v>
      </c>
      <c r="AN203" s="255" t="s">
        <v>160</v>
      </c>
      <c r="AO203" s="255" t="s">
        <v>159</v>
      </c>
      <c r="AP203" s="255" t="s">
        <v>158</v>
      </c>
      <c r="AQ203" s="255" t="s">
        <v>157</v>
      </c>
      <c r="AR203" s="256" t="s">
        <v>156</v>
      </c>
    </row>
    <row r="204" spans="1:44" x14ac:dyDescent="0.25">
      <c r="A204" s="196" t="s">
        <v>20</v>
      </c>
      <c r="B204" s="197">
        <v>4</v>
      </c>
      <c r="C204" s="198">
        <v>9</v>
      </c>
      <c r="D204" s="198">
        <v>0</v>
      </c>
      <c r="E204" s="198">
        <v>0</v>
      </c>
      <c r="F204" s="198">
        <v>5</v>
      </c>
      <c r="G204" s="198">
        <v>7</v>
      </c>
      <c r="H204" s="199">
        <v>1</v>
      </c>
      <c r="I204" s="197"/>
      <c r="J204" s="198"/>
      <c r="K204" s="198"/>
      <c r="L204" s="198"/>
      <c r="M204" s="198"/>
      <c r="N204" s="198"/>
      <c r="O204" s="199"/>
      <c r="P204" s="197">
        <f>COUNTIF(I204,4)</f>
        <v>0</v>
      </c>
      <c r="Q204" s="198">
        <f>COUNTIF(J204,9)</f>
        <v>0</v>
      </c>
      <c r="R204" s="198">
        <f>COUNTIF(K204,0)</f>
        <v>0</v>
      </c>
      <c r="S204" s="198">
        <f>COUNTIF(L204,0)</f>
        <v>0</v>
      </c>
      <c r="T204" s="198">
        <f>COUNTIF(M204,5)</f>
        <v>0</v>
      </c>
      <c r="U204" s="198">
        <f>COUNTIF(N204,7)</f>
        <v>0</v>
      </c>
      <c r="V204" s="200">
        <f>COUNTIF(O204,1)</f>
        <v>0</v>
      </c>
      <c r="W204" s="201">
        <f>SUMIF(P204:V204,1)</f>
        <v>0</v>
      </c>
      <c r="X204" s="202" t="str">
        <f>IF(ISBLANK(U205),"",IF(U205=1,"Gewinn",IF(U205=0,"Kein Gewinn","")))</f>
        <v>Kein Gewinn</v>
      </c>
      <c r="Y204" s="214" t="str">
        <f>IF(ISBLANK(V204),"",IF(V204=1,"Gewinn",IF(V204=0,"Kein Gewinn","")))</f>
        <v>Kein Gewinn</v>
      </c>
      <c r="Z204" s="433"/>
      <c r="AA204" s="402">
        <v>100000</v>
      </c>
      <c r="AB204" s="402">
        <v>100000</v>
      </c>
      <c r="AC204" s="409">
        <f>IF(V204=1,5,0*(IF(U204=2,77,0)*IF(T204=3,17,0)*IF(S204=4,77,0)*IF(R204=5,777,0)*IF(Q204=6,77777,0*(IF(P204=7,0,0)))))</f>
        <v>0</v>
      </c>
      <c r="AD204" s="411">
        <f>IF(W204=1,5,0*(IF(V204=2,77,0)*IF(U204=3,17,0)*IF(T204=4,77,0)*IF(S204=5,777,0)*IF(R204=6,77777,0*(IF(Q204=7,0,0)))))</f>
        <v>0</v>
      </c>
      <c r="AE204" s="411">
        <f>IF(X204=1,5,0*(IF(W204=2,77,0)*IF(V204=3,17,0)*IF(U204=4,77,0)*IF(T204=5,777,0)*IF(S204=6,77777,0*(IF(R204=7,0,0)))))</f>
        <v>0</v>
      </c>
      <c r="AF204" s="411">
        <f>IF(Y204=1,5,0*(IF(X204=2,77,0)*IF(W204=3,17,0)*IF(V204=4,77,0)*IF(U204=5,777,0)*IF(T204=6,77777,0*(IF(S204=7,0,0)))))</f>
        <v>0</v>
      </c>
      <c r="AG204" s="411">
        <f>IF(Z204=1,5,0*(IF(Y204=2,77,0)*IF(X204=3,17,0)*IF(W204=4,77,0)*IF(V204=5,777,0)*IF(U204=6,77777,0*(IF(T204=7,0,0)))))</f>
        <v>0</v>
      </c>
      <c r="AH204" s="411">
        <f>IF(AB204=1,5,0*(IF(Z204=2,77,0)*IF(Y204=3,17,0)*IF(X204=4,77,0)*IF(W204=5,777,0)*IF(V204=6,77777,0*(IF(U204=7,0,0)))))</f>
        <v>0</v>
      </c>
      <c r="AI204" s="413">
        <f>IF(AC204=1,5,0*(IF(AB204=2,77,0)*IF(Z204=3,17,0)*IF(Y204=4,77,0)*IF(X204=5,777,0)*IF(W204=6,77777,0*(IF(V204=7,0,0)))))</f>
        <v>0</v>
      </c>
      <c r="AJ204" s="192"/>
      <c r="AM204" s="415">
        <f>IF(U205=1,2.5,0*(IF(T205=2,6,0)*IF(S205=3,66,0)*IF(R205=4,666,0)*IF(Q205=5,6666,0)*IF(P205=6,100000,0)))</f>
        <v>0</v>
      </c>
      <c r="AN204" s="405">
        <f>IF(T205=1,6,0*(IF(U205=2,2.5,0)*IF(S205=3,66,0)*IF(R205=4,666,0)*IF(Q205=6666,777,0)*IF(P205=100000,0)))</f>
        <v>0</v>
      </c>
      <c r="AO204" s="405">
        <f>IF(S205=1,66,0*(IF(U205=2,2.5,0)*IF(T205=3,6,0)*IF(R205=4,666,0)*IF(Q205=5,6666,0)*IF(P205=6,100000,0)))</f>
        <v>0</v>
      </c>
      <c r="AP204" s="405">
        <f>IF(R205=1,666,0*(IF(U205=2,2.5,0)*IF(T205=3,66,0)*IF(S205=4,666,0)*IF(Q205=5,6666,0)*IF(P205=6,100000,0)))</f>
        <v>0</v>
      </c>
      <c r="AQ204" s="405">
        <f>IF(Q205=1,6666,0*(IF(U205=2,2.5,0)*IF(T205=3,6,0)*IF(S205=4,66,0)*IF(R205=5,666,0)*IF(P205=6,100000,0)))</f>
        <v>0</v>
      </c>
      <c r="AR204" s="407">
        <f>IF(P205=1,100000,0*(IF(U205=2,2.5,0)*IF(T205=3,6,0)*IF(S205=4,66,0)*IF(R205=5,666,0)*IF(Q205=6,6666,0)))</f>
        <v>0</v>
      </c>
    </row>
    <row r="205" spans="1:44" ht="15.75" thickBot="1" x14ac:dyDescent="0.3">
      <c r="A205" s="206" t="s">
        <v>21</v>
      </c>
      <c r="B205" s="207">
        <v>4</v>
      </c>
      <c r="C205" s="208">
        <v>9</v>
      </c>
      <c r="D205" s="208">
        <v>0</v>
      </c>
      <c r="E205" s="208">
        <v>0</v>
      </c>
      <c r="F205" s="208">
        <v>5</v>
      </c>
      <c r="G205" s="208">
        <v>7</v>
      </c>
      <c r="H205" s="209">
        <v>1</v>
      </c>
      <c r="I205" s="210"/>
      <c r="J205" s="211"/>
      <c r="K205" s="211"/>
      <c r="L205" s="211"/>
      <c r="M205" s="211"/>
      <c r="N205" s="211"/>
      <c r="O205" s="212"/>
      <c r="P205" s="210">
        <f>COUNTIF(I205,4)</f>
        <v>0</v>
      </c>
      <c r="Q205" s="211">
        <f>COUNTIF(J205,9)</f>
        <v>0</v>
      </c>
      <c r="R205" s="211">
        <f>COUNTIF(K205,0)</f>
        <v>0</v>
      </c>
      <c r="S205" s="211">
        <f>COUNTIF(L205,0)</f>
        <v>0</v>
      </c>
      <c r="T205" s="211">
        <f>COUNTIF(M205,5)</f>
        <v>0</v>
      </c>
      <c r="U205" s="211">
        <f>COUNTIF(N205,7)</f>
        <v>0</v>
      </c>
      <c r="V205" s="213"/>
      <c r="W205" s="214" t="str">
        <f>IF(ISBLANK($V$2),"",IF($V$2=1,"Gewinn",IF($V$2=0,"Kein Gewinn","")))</f>
        <v>Kein Gewinn</v>
      </c>
      <c r="X205" s="215">
        <f>SUMIF(P205:U205,1)</f>
        <v>0</v>
      </c>
      <c r="Y205" s="203" t="str">
        <f>IF(ISBLANK(U205),"",IF(U205=1,"Gewinn",IF(U205=0,"Kein Gewinn","")))</f>
        <v>Kein Gewinn</v>
      </c>
      <c r="Z205" s="434"/>
      <c r="AA205" s="403"/>
      <c r="AB205" s="403"/>
      <c r="AC205" s="417"/>
      <c r="AD205" s="418"/>
      <c r="AE205" s="418"/>
      <c r="AF205" s="418"/>
      <c r="AG205" s="418"/>
      <c r="AH205" s="418"/>
      <c r="AI205" s="419"/>
      <c r="AJ205" s="192"/>
      <c r="AM205" s="416"/>
      <c r="AN205" s="405"/>
      <c r="AO205" s="405"/>
      <c r="AP205" s="405"/>
      <c r="AQ205" s="405"/>
      <c r="AR205" s="407"/>
    </row>
    <row r="206" spans="1:44" ht="15.75" thickBot="1" x14ac:dyDescent="0.3">
      <c r="A206" s="179"/>
      <c r="B206" s="41"/>
      <c r="C206" s="41"/>
      <c r="D206" s="41"/>
      <c r="E206" s="41"/>
      <c r="F206" s="41"/>
      <c r="G206" s="41"/>
      <c r="H206" s="41"/>
      <c r="I206" s="41"/>
      <c r="J206" s="41"/>
      <c r="K206" s="41"/>
      <c r="L206" s="41"/>
      <c r="M206" s="41"/>
      <c r="N206" s="41"/>
      <c r="O206" s="41"/>
      <c r="P206" s="41"/>
      <c r="Q206" s="41"/>
      <c r="R206" s="41"/>
      <c r="S206" s="41"/>
      <c r="T206" s="41"/>
      <c r="U206" s="41"/>
      <c r="V206" s="41"/>
      <c r="W206" s="41"/>
      <c r="X206" s="41"/>
      <c r="Y206" s="41"/>
      <c r="Z206" s="41"/>
      <c r="AA206" s="41"/>
      <c r="AB206" s="41"/>
      <c r="AC206" s="281">
        <v>44540</v>
      </c>
      <c r="AD206" s="281">
        <v>44540</v>
      </c>
      <c r="AE206" s="281">
        <v>44540</v>
      </c>
      <c r="AF206" s="281">
        <v>44540</v>
      </c>
      <c r="AG206" s="281">
        <v>44540</v>
      </c>
      <c r="AH206" s="281">
        <v>44540</v>
      </c>
      <c r="AI206" s="284">
        <v>44540</v>
      </c>
      <c r="AJ206" s="322"/>
      <c r="AK206" s="183"/>
      <c r="AL206" s="183"/>
      <c r="AM206" s="281">
        <v>44540</v>
      </c>
      <c r="AN206" s="281">
        <v>44540</v>
      </c>
      <c r="AO206" s="281">
        <v>44540</v>
      </c>
      <c r="AP206" s="281">
        <v>44540</v>
      </c>
      <c r="AQ206" s="281">
        <v>44540</v>
      </c>
      <c r="AR206" s="284">
        <v>44540</v>
      </c>
    </row>
    <row r="207" spans="1:44" ht="15.75" thickBot="1" x14ac:dyDescent="0.3">
      <c r="A207" s="17">
        <v>44211</v>
      </c>
      <c r="B207" s="361" t="s">
        <v>0</v>
      </c>
      <c r="C207" s="340"/>
      <c r="D207" s="340"/>
      <c r="E207" s="340"/>
      <c r="F207" s="340"/>
      <c r="G207" s="340"/>
      <c r="H207" s="346"/>
      <c r="I207" s="363" t="s">
        <v>1</v>
      </c>
      <c r="J207" s="364"/>
      <c r="K207" s="364"/>
      <c r="L207" s="364"/>
      <c r="M207" s="364"/>
      <c r="N207" s="364"/>
      <c r="O207" s="365"/>
      <c r="P207" s="361" t="s">
        <v>146</v>
      </c>
      <c r="Q207" s="340"/>
      <c r="R207" s="340"/>
      <c r="S207" s="340"/>
      <c r="T207" s="340"/>
      <c r="U207" s="340"/>
      <c r="V207" s="340"/>
      <c r="W207" s="184" t="s">
        <v>20</v>
      </c>
      <c r="X207" s="185" t="s">
        <v>21</v>
      </c>
      <c r="Y207" s="186" t="s">
        <v>4</v>
      </c>
      <c r="Z207" s="204" t="s">
        <v>5</v>
      </c>
      <c r="AA207" s="188" t="s">
        <v>147</v>
      </c>
      <c r="AB207" s="188" t="s">
        <v>148</v>
      </c>
      <c r="AC207" s="262" t="s">
        <v>149</v>
      </c>
      <c r="AD207" s="263" t="s">
        <v>150</v>
      </c>
      <c r="AE207" s="263" t="s">
        <v>151</v>
      </c>
      <c r="AF207" s="263" t="s">
        <v>152</v>
      </c>
      <c r="AG207" s="263" t="s">
        <v>153</v>
      </c>
      <c r="AH207" s="263" t="s">
        <v>154</v>
      </c>
      <c r="AI207" s="263" t="s">
        <v>155</v>
      </c>
      <c r="AJ207" s="192"/>
      <c r="AM207" s="254" t="s">
        <v>161</v>
      </c>
      <c r="AN207" s="255" t="s">
        <v>160</v>
      </c>
      <c r="AO207" s="255" t="s">
        <v>159</v>
      </c>
      <c r="AP207" s="255" t="s">
        <v>158</v>
      </c>
      <c r="AQ207" s="255" t="s">
        <v>157</v>
      </c>
      <c r="AR207" s="256" t="s">
        <v>156</v>
      </c>
    </row>
    <row r="208" spans="1:44" x14ac:dyDescent="0.25">
      <c r="A208" s="196" t="s">
        <v>20</v>
      </c>
      <c r="B208" s="197">
        <v>4</v>
      </c>
      <c r="C208" s="198">
        <v>9</v>
      </c>
      <c r="D208" s="198">
        <v>0</v>
      </c>
      <c r="E208" s="198">
        <v>0</v>
      </c>
      <c r="F208" s="198">
        <v>5</v>
      </c>
      <c r="G208" s="198">
        <v>7</v>
      </c>
      <c r="H208" s="199">
        <v>1</v>
      </c>
      <c r="I208" s="197"/>
      <c r="J208" s="198"/>
      <c r="K208" s="198"/>
      <c r="L208" s="198"/>
      <c r="M208" s="198"/>
      <c r="N208" s="198"/>
      <c r="O208" s="199"/>
      <c r="P208" s="197">
        <f>COUNTIF(I208,4)</f>
        <v>0</v>
      </c>
      <c r="Q208" s="198">
        <f>COUNTIF(J208,9)</f>
        <v>0</v>
      </c>
      <c r="R208" s="198">
        <f>COUNTIF(K208,0)</f>
        <v>0</v>
      </c>
      <c r="S208" s="198">
        <f>COUNTIF(L208,0)</f>
        <v>0</v>
      </c>
      <c r="T208" s="198">
        <f>COUNTIF(M208,5)</f>
        <v>0</v>
      </c>
      <c r="U208" s="198">
        <f>COUNTIF(N208,7)</f>
        <v>0</v>
      </c>
      <c r="V208" s="200">
        <f>COUNTIF(O208,1)</f>
        <v>0</v>
      </c>
      <c r="W208" s="201">
        <f>SUMIF(P208:V208,1)</f>
        <v>0</v>
      </c>
      <c r="X208" s="202" t="str">
        <f>IF(ISBLANK(U209),"",IF(U209=1,"Gewinn",IF(U209=0,"Kein Gewinn","")))</f>
        <v>Kein Gewinn</v>
      </c>
      <c r="Y208" s="214" t="str">
        <f>IF(ISBLANK(V208),"",IF(V208=1,"Gewinn",IF(V208=0,"Kein Gewinn","")))</f>
        <v>Kein Gewinn</v>
      </c>
      <c r="Z208" s="433"/>
      <c r="AA208" s="402">
        <v>100000</v>
      </c>
      <c r="AB208" s="402">
        <v>100000</v>
      </c>
      <c r="AC208" s="409">
        <f>IF(V208=1,5,0*(IF(U208=2,77,0)*IF(T208=3,17,0)*IF(S208=4,77,0)*IF(R208=5,777,0)*IF(Q208=6,77777,0*(IF(P208=7,0,0)))))</f>
        <v>0</v>
      </c>
      <c r="AD208" s="411">
        <f>IF(W208=1,5,0*(IF(V208=2,77,0)*IF(U208=3,17,0)*IF(T208=4,77,0)*IF(S208=5,777,0)*IF(R208=6,77777,0*(IF(Q208=7,0,0)))))</f>
        <v>0</v>
      </c>
      <c r="AE208" s="411">
        <f>IF(X208=1,5,0*(IF(W208=2,77,0)*IF(V208=3,17,0)*IF(U208=4,77,0)*IF(T208=5,777,0)*IF(S208=6,77777,0*(IF(R208=7,0,0)))))</f>
        <v>0</v>
      </c>
      <c r="AF208" s="411">
        <f>IF(Y208=1,5,0*(IF(X208=2,77,0)*IF(W208=3,17,0)*IF(V208=4,77,0)*IF(U208=5,777,0)*IF(T208=6,77777,0*(IF(S208=7,0,0)))))</f>
        <v>0</v>
      </c>
      <c r="AG208" s="411">
        <f>IF(Z208=1,5,0*(IF(Y208=2,77,0)*IF(X208=3,17,0)*IF(W208=4,77,0)*IF(V208=5,777,0)*IF(U208=6,77777,0*(IF(T208=7,0,0)))))</f>
        <v>0</v>
      </c>
      <c r="AH208" s="411">
        <f>IF(AB208=1,5,0*(IF(Z208=2,77,0)*IF(Y208=3,17,0)*IF(X208=4,77,0)*IF(W208=5,777,0)*IF(V208=6,77777,0*(IF(U208=7,0,0)))))</f>
        <v>0</v>
      </c>
      <c r="AI208" s="413">
        <f>IF(AC208=1,5,0*(IF(AB208=2,77,0)*IF(Z208=3,17,0)*IF(Y208=4,77,0)*IF(X208=5,777,0)*IF(W208=6,77777,0*(IF(V208=7,0,0)))))</f>
        <v>0</v>
      </c>
      <c r="AJ208" s="192"/>
      <c r="AM208" s="415">
        <f>IF(U209=1,2.5,0*(IF(T209=2,6,0)*IF(S209=3,66,0)*IF(R209=4,666,0)*IF(Q209=5,6666,0)*IF(P209=6,100000,0)))</f>
        <v>0</v>
      </c>
      <c r="AN208" s="405">
        <f>IF(T209=1,6,0*(IF(U209=2,2.5,0)*IF(S209=3,66,0)*IF(R209=4,666,0)*IF(Q209=6666,777,0)*IF(P209=100000,0)))</f>
        <v>0</v>
      </c>
      <c r="AO208" s="405">
        <f>IF(S209=1,66,0*(IF(U209=2,2.5,0)*IF(T209=3,6,0)*IF(R209=4,666,0)*IF(Q209=5,6666,0)*IF(P209=6,100000,0)))</f>
        <v>0</v>
      </c>
      <c r="AP208" s="405">
        <f>IF(R209=1,666,0*(IF(U209=2,2.5,0)*IF(T209=3,66,0)*IF(S209=4,666,0)*IF(Q209=5,6666,0)*IF(P209=6,100000,0)))</f>
        <v>0</v>
      </c>
      <c r="AQ208" s="405">
        <f>IF(Q209=1,6666,0*(IF(U209=2,2.5,0)*IF(T209=3,6,0)*IF(S209=4,66,0)*IF(R209=5,666,0)*IF(P209=6,100000,0)))</f>
        <v>0</v>
      </c>
      <c r="AR208" s="407">
        <f>IF(P209=1,100000,0*(IF(U209=2,2.5,0)*IF(T209=3,6,0)*IF(S209=4,66,0)*IF(R209=5,666,0)*IF(Q209=6,6666,0)))</f>
        <v>0</v>
      </c>
    </row>
    <row r="209" spans="1:44" ht="15.75" thickBot="1" x14ac:dyDescent="0.3">
      <c r="A209" s="206" t="s">
        <v>21</v>
      </c>
      <c r="B209" s="207">
        <v>4</v>
      </c>
      <c r="C209" s="208">
        <v>9</v>
      </c>
      <c r="D209" s="208">
        <v>0</v>
      </c>
      <c r="E209" s="208">
        <v>0</v>
      </c>
      <c r="F209" s="208">
        <v>5</v>
      </c>
      <c r="G209" s="208">
        <v>7</v>
      </c>
      <c r="H209" s="209">
        <v>1</v>
      </c>
      <c r="I209" s="210"/>
      <c r="J209" s="211"/>
      <c r="K209" s="211"/>
      <c r="L209" s="211"/>
      <c r="M209" s="211"/>
      <c r="N209" s="211"/>
      <c r="O209" s="212"/>
      <c r="P209" s="210">
        <f>COUNTIF(I209,4)</f>
        <v>0</v>
      </c>
      <c r="Q209" s="211">
        <f>COUNTIF(J209,9)</f>
        <v>0</v>
      </c>
      <c r="R209" s="211">
        <f>COUNTIF(K209,0)</f>
        <v>0</v>
      </c>
      <c r="S209" s="211">
        <f>COUNTIF(L209,0)</f>
        <v>0</v>
      </c>
      <c r="T209" s="211">
        <f>COUNTIF(M209,5)</f>
        <v>0</v>
      </c>
      <c r="U209" s="211">
        <f>COUNTIF(N209,7)</f>
        <v>0</v>
      </c>
      <c r="V209" s="213"/>
      <c r="W209" s="214" t="str">
        <f>IF(ISBLANK($V$2),"",IF($V$2=1,"Gewinn",IF($V$2=0,"Kein Gewinn","")))</f>
        <v>Kein Gewinn</v>
      </c>
      <c r="X209" s="215">
        <f>SUMIF(P209:U209,1)</f>
        <v>0</v>
      </c>
      <c r="Y209" s="203" t="str">
        <f>IF(ISBLANK(U209),"",IF(U209=1,"Gewinn",IF(U209=0,"Kein Gewinn","")))</f>
        <v>Kein Gewinn</v>
      </c>
      <c r="Z209" s="434"/>
      <c r="AA209" s="403"/>
      <c r="AB209" s="403"/>
      <c r="AC209" s="417"/>
      <c r="AD209" s="418"/>
      <c r="AE209" s="418"/>
      <c r="AF209" s="418"/>
      <c r="AG209" s="418"/>
      <c r="AH209" s="418"/>
      <c r="AI209" s="419"/>
      <c r="AJ209" s="192"/>
      <c r="AM209" s="420"/>
      <c r="AN209" s="406"/>
      <c r="AO209" s="406"/>
      <c r="AP209" s="406"/>
      <c r="AQ209" s="406"/>
      <c r="AR209" s="408"/>
    </row>
    <row r="210" spans="1:44" ht="15.75" thickBot="1" x14ac:dyDescent="0.3">
      <c r="A210" s="179"/>
      <c r="B210" s="41"/>
      <c r="C210" s="41"/>
      <c r="D210" s="41"/>
      <c r="E210" s="41"/>
      <c r="F210" s="41"/>
      <c r="G210" s="41"/>
      <c r="H210" s="41"/>
      <c r="I210" s="41"/>
      <c r="J210" s="41"/>
      <c r="K210" s="41"/>
      <c r="L210" s="41"/>
      <c r="M210" s="41"/>
      <c r="N210" s="41"/>
      <c r="O210" s="41"/>
      <c r="P210" s="41"/>
      <c r="Q210" s="41"/>
      <c r="R210" s="41"/>
      <c r="S210" s="41"/>
      <c r="T210" s="41"/>
      <c r="U210" s="41"/>
      <c r="V210" s="41"/>
      <c r="W210" s="41"/>
      <c r="X210" s="41"/>
      <c r="Y210" s="41"/>
      <c r="Z210" s="41"/>
      <c r="AA210" s="41"/>
      <c r="AB210" s="41"/>
      <c r="AC210" s="281">
        <v>44547</v>
      </c>
      <c r="AD210" s="281">
        <v>44547</v>
      </c>
      <c r="AE210" s="281">
        <v>44547</v>
      </c>
      <c r="AF210" s="281">
        <v>44547</v>
      </c>
      <c r="AG210" s="281">
        <v>44547</v>
      </c>
      <c r="AH210" s="281">
        <v>44547</v>
      </c>
      <c r="AI210" s="284">
        <v>44547</v>
      </c>
      <c r="AJ210" s="322"/>
      <c r="AK210" s="183"/>
      <c r="AL210" s="183"/>
      <c r="AM210" s="281">
        <v>44547</v>
      </c>
      <c r="AN210" s="281">
        <v>44547</v>
      </c>
      <c r="AO210" s="281">
        <v>44547</v>
      </c>
      <c r="AP210" s="281">
        <v>44547</v>
      </c>
      <c r="AQ210" s="281">
        <v>44547</v>
      </c>
      <c r="AR210" s="284">
        <v>44547</v>
      </c>
    </row>
    <row r="211" spans="1:44" ht="15.75" thickBot="1" x14ac:dyDescent="0.3">
      <c r="A211" s="17">
        <v>44540</v>
      </c>
      <c r="B211" s="361" t="s">
        <v>0</v>
      </c>
      <c r="C211" s="340"/>
      <c r="D211" s="340"/>
      <c r="E211" s="340"/>
      <c r="F211" s="340"/>
      <c r="G211" s="340"/>
      <c r="H211" s="346"/>
      <c r="I211" s="363" t="s">
        <v>1</v>
      </c>
      <c r="J211" s="364"/>
      <c r="K211" s="364"/>
      <c r="L211" s="364"/>
      <c r="M211" s="364"/>
      <c r="N211" s="364"/>
      <c r="O211" s="365"/>
      <c r="P211" s="361" t="s">
        <v>146</v>
      </c>
      <c r="Q211" s="340"/>
      <c r="R211" s="340"/>
      <c r="S211" s="340"/>
      <c r="T211" s="340"/>
      <c r="U211" s="340"/>
      <c r="V211" s="340"/>
      <c r="W211" s="184" t="s">
        <v>20</v>
      </c>
      <c r="X211" s="185" t="s">
        <v>21</v>
      </c>
      <c r="Y211" s="186" t="s">
        <v>4</v>
      </c>
      <c r="Z211" s="204" t="s">
        <v>5</v>
      </c>
      <c r="AA211" s="188" t="s">
        <v>147</v>
      </c>
      <c r="AB211" s="188" t="s">
        <v>148</v>
      </c>
      <c r="AC211" s="262" t="s">
        <v>149</v>
      </c>
      <c r="AD211" s="263" t="s">
        <v>150</v>
      </c>
      <c r="AE211" s="263" t="s">
        <v>151</v>
      </c>
      <c r="AF211" s="263" t="s">
        <v>152</v>
      </c>
      <c r="AG211" s="263" t="s">
        <v>153</v>
      </c>
      <c r="AH211" s="263" t="s">
        <v>154</v>
      </c>
      <c r="AI211" s="263" t="s">
        <v>155</v>
      </c>
      <c r="AJ211" s="192"/>
      <c r="AM211" s="277" t="s">
        <v>161</v>
      </c>
      <c r="AN211" s="278" t="s">
        <v>160</v>
      </c>
      <c r="AO211" s="278" t="s">
        <v>159</v>
      </c>
      <c r="AP211" s="278" t="s">
        <v>158</v>
      </c>
      <c r="AQ211" s="278" t="s">
        <v>157</v>
      </c>
      <c r="AR211" s="309" t="s">
        <v>156</v>
      </c>
    </row>
    <row r="212" spans="1:44" x14ac:dyDescent="0.25">
      <c r="A212" s="196" t="s">
        <v>20</v>
      </c>
      <c r="B212" s="197">
        <v>4</v>
      </c>
      <c r="C212" s="198">
        <v>9</v>
      </c>
      <c r="D212" s="198">
        <v>0</v>
      </c>
      <c r="E212" s="198">
        <v>0</v>
      </c>
      <c r="F212" s="198">
        <v>5</v>
      </c>
      <c r="G212" s="198">
        <v>7</v>
      </c>
      <c r="H212" s="199">
        <v>1</v>
      </c>
      <c r="I212" s="197"/>
      <c r="J212" s="198"/>
      <c r="K212" s="198"/>
      <c r="L212" s="198"/>
      <c r="M212" s="198"/>
      <c r="N212" s="198"/>
      <c r="O212" s="199"/>
      <c r="P212" s="197">
        <f>COUNTIF(I212,4)</f>
        <v>0</v>
      </c>
      <c r="Q212" s="198">
        <f>COUNTIF(J212,9)</f>
        <v>0</v>
      </c>
      <c r="R212" s="198">
        <f>COUNTIF(K212,0)</f>
        <v>0</v>
      </c>
      <c r="S212" s="198">
        <f>COUNTIF(L212,0)</f>
        <v>0</v>
      </c>
      <c r="T212" s="198">
        <f>COUNTIF(M212,5)</f>
        <v>0</v>
      </c>
      <c r="U212" s="198">
        <f>COUNTIF(N212,7)</f>
        <v>0</v>
      </c>
      <c r="V212" s="200">
        <f>COUNTIF(O212,1)</f>
        <v>0</v>
      </c>
      <c r="W212" s="201">
        <f>SUMIF(P212:V212,1)</f>
        <v>0</v>
      </c>
      <c r="X212" s="202" t="str">
        <f>IF(ISBLANK(U213),"",IF(U213=1,"Gewinn",IF(U213=0,"Kein Gewinn","")))</f>
        <v>Kein Gewinn</v>
      </c>
      <c r="Y212" s="214" t="str">
        <f>IF(ISBLANK(V212),"",IF(V212=1,"Gewinn",IF(V212=0,"Kein Gewinn","")))</f>
        <v>Kein Gewinn</v>
      </c>
      <c r="Z212" s="433"/>
      <c r="AA212" s="402">
        <v>100000</v>
      </c>
      <c r="AB212" s="402">
        <v>100000</v>
      </c>
      <c r="AC212" s="409">
        <f>IF(V212=1,5,0*(IF(U212=2,77,0)*IF(T212=3,17,0)*IF(S212=4,77,0)*IF(R212=5,777,0)*IF(Q212=6,77777,0*(IF(P212=7,0,0)))))</f>
        <v>0</v>
      </c>
      <c r="AD212" s="411">
        <f>IF(W212=1,5,0*(IF(V212=2,77,0)*IF(U212=3,17,0)*IF(T212=4,77,0)*IF(S212=5,777,0)*IF(R212=6,77777,0*(IF(Q212=7,0,0)))))</f>
        <v>0</v>
      </c>
      <c r="AE212" s="411">
        <f>IF(X212=1,5,0*(IF(W212=2,77,0)*IF(V212=3,17,0)*IF(U212=4,77,0)*IF(T212=5,777,0)*IF(S212=6,77777,0*(IF(R212=7,0,0)))))</f>
        <v>0</v>
      </c>
      <c r="AF212" s="411">
        <f>IF(Y212=1,5,0*(IF(X212=2,77,0)*IF(W212=3,17,0)*IF(V212=4,77,0)*IF(U212=5,777,0)*IF(T212=6,77777,0*(IF(S212=7,0,0)))))</f>
        <v>0</v>
      </c>
      <c r="AG212" s="411">
        <f>IF(Z212=1,5,0*(IF(Y212=2,77,0)*IF(X212=3,17,0)*IF(W212=4,77,0)*IF(V212=5,777,0)*IF(U212=6,77777,0*(IF(T212=7,0,0)))))</f>
        <v>0</v>
      </c>
      <c r="AH212" s="411">
        <f>IF(AB212=1,5,0*(IF(Z212=2,77,0)*IF(Y212=3,17,0)*IF(X212=4,77,0)*IF(W212=5,777,0)*IF(V212=6,77777,0*(IF(U212=7,0,0)))))</f>
        <v>0</v>
      </c>
      <c r="AI212" s="413">
        <f>IF(AC212=1,5,0*(IF(AB212=2,77,0)*IF(Z212=3,17,0)*IF(Y212=4,77,0)*IF(X212=5,777,0)*IF(W212=6,77777,0*(IF(V212=7,0,0)))))</f>
        <v>0</v>
      </c>
      <c r="AJ212" s="192"/>
      <c r="AM212" s="415">
        <f>IF(U213=1,2.5,0*(IF(T213=2,6,0)*IF(S213=3,66,0)*IF(R213=4,666,0)*IF(Q213=5,6666,0)*IF(P213=6,100000,0)))</f>
        <v>0</v>
      </c>
      <c r="AN212" s="405">
        <f>IF(T213=1,6,0*(IF(U213=2,2.5,0)*IF(S213=3,66,0)*IF(R213=4,666,0)*IF(Q213=6666,777,0)*IF(P213=100000,0)))</f>
        <v>0</v>
      </c>
      <c r="AO212" s="405">
        <f>IF(S213=1,66,0*(IF(U213=2,2.5,0)*IF(T213=3,6,0)*IF(R213=4,666,0)*IF(Q213=5,6666,0)*IF(P213=6,100000,0)))</f>
        <v>0</v>
      </c>
      <c r="AP212" s="405">
        <f>IF(R213=1,666,0*(IF(U213=2,2.5,0)*IF(T213=3,66,0)*IF(S213=4,666,0)*IF(Q213=5,6666,0)*IF(P213=6,100000,0)))</f>
        <v>0</v>
      </c>
      <c r="AQ212" s="405">
        <f>IF(Q213=1,6666,0*(IF(U213=2,2.5,0)*IF(T213=3,6,0)*IF(S213=4,66,0)*IF(R213=5,666,0)*IF(P213=6,100000,0)))</f>
        <v>0</v>
      </c>
      <c r="AR212" s="407">
        <f>IF(P213=1,100000,0*(IF(U213=2,2.5,0)*IF(T213=3,6,0)*IF(S213=4,66,0)*IF(R213=5,666,0)*IF(Q213=6,6666,0)))</f>
        <v>0</v>
      </c>
    </row>
    <row r="213" spans="1:44" ht="15.75" thickBot="1" x14ac:dyDescent="0.3">
      <c r="A213" s="206" t="s">
        <v>21</v>
      </c>
      <c r="B213" s="207">
        <v>4</v>
      </c>
      <c r="C213" s="208">
        <v>9</v>
      </c>
      <c r="D213" s="208">
        <v>0</v>
      </c>
      <c r="E213" s="208">
        <v>0</v>
      </c>
      <c r="F213" s="208">
        <v>5</v>
      </c>
      <c r="G213" s="208">
        <v>7</v>
      </c>
      <c r="H213" s="209">
        <v>1</v>
      </c>
      <c r="I213" s="210"/>
      <c r="J213" s="211"/>
      <c r="K213" s="211"/>
      <c r="L213" s="211"/>
      <c r="M213" s="211"/>
      <c r="N213" s="211"/>
      <c r="O213" s="212"/>
      <c r="P213" s="210">
        <f>COUNTIF(I213,4)</f>
        <v>0</v>
      </c>
      <c r="Q213" s="211">
        <f>COUNTIF(J213,9)</f>
        <v>0</v>
      </c>
      <c r="R213" s="211">
        <f>COUNTIF(K213,0)</f>
        <v>0</v>
      </c>
      <c r="S213" s="211">
        <f>COUNTIF(L213,0)</f>
        <v>0</v>
      </c>
      <c r="T213" s="211">
        <f>COUNTIF(M213,5)</f>
        <v>0</v>
      </c>
      <c r="U213" s="211">
        <f>COUNTIF(N213,7)</f>
        <v>0</v>
      </c>
      <c r="V213" s="213"/>
      <c r="W213" s="214" t="str">
        <f>IF(ISBLANK($V$2),"",IF($V$2=1,"Gewinn",IF($V$2=0,"Kein Gewinn","")))</f>
        <v>Kein Gewinn</v>
      </c>
      <c r="X213" s="215">
        <f>SUMIF(P213:U213,1)</f>
        <v>0</v>
      </c>
      <c r="Y213" s="203" t="str">
        <f>IF(ISBLANK(U213),"",IF(U213=1,"Gewinn",IF(U213=0,"Kein Gewinn","")))</f>
        <v>Kein Gewinn</v>
      </c>
      <c r="Z213" s="434"/>
      <c r="AA213" s="403"/>
      <c r="AB213" s="403"/>
      <c r="AC213" s="417"/>
      <c r="AD213" s="418"/>
      <c r="AE213" s="418"/>
      <c r="AF213" s="418"/>
      <c r="AG213" s="418"/>
      <c r="AH213" s="418"/>
      <c r="AI213" s="419"/>
      <c r="AJ213" s="192"/>
      <c r="AM213" s="420"/>
      <c r="AN213" s="406"/>
      <c r="AO213" s="406"/>
      <c r="AP213" s="406"/>
      <c r="AQ213" s="406"/>
      <c r="AR213" s="408"/>
    </row>
    <row r="214" spans="1:44" ht="15.75" thickBot="1" x14ac:dyDescent="0.3">
      <c r="A214" s="179"/>
      <c r="B214" s="41"/>
      <c r="C214" s="41"/>
      <c r="D214" s="41"/>
      <c r="E214" s="41"/>
      <c r="F214" s="41"/>
      <c r="G214" s="41"/>
      <c r="H214" s="41"/>
      <c r="I214" s="41"/>
      <c r="J214" s="41"/>
      <c r="K214" s="41"/>
      <c r="L214" s="41"/>
      <c r="M214" s="41"/>
      <c r="N214" s="41"/>
      <c r="O214" s="41"/>
      <c r="P214" s="41"/>
      <c r="Q214" s="41"/>
      <c r="R214" s="41"/>
      <c r="S214" s="41"/>
      <c r="T214" s="41"/>
      <c r="U214" s="41"/>
      <c r="V214" s="41"/>
      <c r="W214" s="41"/>
      <c r="X214" s="41"/>
      <c r="Y214" s="41"/>
      <c r="Z214" s="41"/>
      <c r="AA214" s="41"/>
      <c r="AB214" s="41"/>
      <c r="AC214" s="281">
        <v>44554</v>
      </c>
      <c r="AD214" s="281">
        <v>44554</v>
      </c>
      <c r="AE214" s="281">
        <v>44554</v>
      </c>
      <c r="AF214" s="281">
        <v>44554</v>
      </c>
      <c r="AG214" s="281">
        <v>44554</v>
      </c>
      <c r="AH214" s="281">
        <v>44554</v>
      </c>
      <c r="AI214" s="284">
        <v>44554</v>
      </c>
      <c r="AJ214" s="322"/>
      <c r="AK214" s="183"/>
      <c r="AL214" s="183"/>
      <c r="AM214" s="281">
        <v>44554</v>
      </c>
      <c r="AN214" s="281">
        <v>44554</v>
      </c>
      <c r="AO214" s="281">
        <v>44554</v>
      </c>
      <c r="AP214" s="281">
        <v>44554</v>
      </c>
      <c r="AQ214" s="281">
        <v>44554</v>
      </c>
      <c r="AR214" s="284">
        <v>44554</v>
      </c>
    </row>
    <row r="215" spans="1:44" ht="15.75" thickBot="1" x14ac:dyDescent="0.3">
      <c r="A215" s="17">
        <v>44547</v>
      </c>
      <c r="B215" s="361" t="s">
        <v>0</v>
      </c>
      <c r="C215" s="340"/>
      <c r="D215" s="340"/>
      <c r="E215" s="340"/>
      <c r="F215" s="340"/>
      <c r="G215" s="340"/>
      <c r="H215" s="346"/>
      <c r="I215" s="363" t="s">
        <v>1</v>
      </c>
      <c r="J215" s="364"/>
      <c r="K215" s="364"/>
      <c r="L215" s="364"/>
      <c r="M215" s="364"/>
      <c r="N215" s="364"/>
      <c r="O215" s="365"/>
      <c r="P215" s="361" t="s">
        <v>146</v>
      </c>
      <c r="Q215" s="340"/>
      <c r="R215" s="340"/>
      <c r="S215" s="340"/>
      <c r="T215" s="340"/>
      <c r="U215" s="340"/>
      <c r="V215" s="340"/>
      <c r="W215" s="184" t="s">
        <v>20</v>
      </c>
      <c r="X215" s="185" t="s">
        <v>21</v>
      </c>
      <c r="Y215" s="186" t="s">
        <v>4</v>
      </c>
      <c r="Z215" s="204" t="s">
        <v>5</v>
      </c>
      <c r="AA215" s="188" t="s">
        <v>147</v>
      </c>
      <c r="AB215" s="188" t="s">
        <v>148</v>
      </c>
      <c r="AC215" s="262" t="s">
        <v>149</v>
      </c>
      <c r="AD215" s="263" t="s">
        <v>150</v>
      </c>
      <c r="AE215" s="263" t="s">
        <v>151</v>
      </c>
      <c r="AF215" s="263" t="s">
        <v>152</v>
      </c>
      <c r="AG215" s="263" t="s">
        <v>153</v>
      </c>
      <c r="AH215" s="263" t="s">
        <v>154</v>
      </c>
      <c r="AI215" s="263" t="s">
        <v>155</v>
      </c>
      <c r="AJ215" s="192"/>
      <c r="AM215" s="277" t="s">
        <v>161</v>
      </c>
      <c r="AN215" s="278" t="s">
        <v>160</v>
      </c>
      <c r="AO215" s="278" t="s">
        <v>159</v>
      </c>
      <c r="AP215" s="278" t="s">
        <v>158</v>
      </c>
      <c r="AQ215" s="278" t="s">
        <v>157</v>
      </c>
      <c r="AR215" s="309" t="s">
        <v>156</v>
      </c>
    </row>
    <row r="216" spans="1:44" x14ac:dyDescent="0.25">
      <c r="A216" s="196" t="s">
        <v>20</v>
      </c>
      <c r="B216" s="197">
        <v>4</v>
      </c>
      <c r="C216" s="198">
        <v>9</v>
      </c>
      <c r="D216" s="198">
        <v>0</v>
      </c>
      <c r="E216" s="198">
        <v>0</v>
      </c>
      <c r="F216" s="198">
        <v>5</v>
      </c>
      <c r="G216" s="198">
        <v>7</v>
      </c>
      <c r="H216" s="199">
        <v>1</v>
      </c>
      <c r="I216" s="197"/>
      <c r="J216" s="198"/>
      <c r="K216" s="198"/>
      <c r="L216" s="198"/>
      <c r="M216" s="198"/>
      <c r="N216" s="198"/>
      <c r="O216" s="199"/>
      <c r="P216" s="197">
        <f>COUNTIF(I216,4)</f>
        <v>0</v>
      </c>
      <c r="Q216" s="198">
        <f>COUNTIF(J216,9)</f>
        <v>0</v>
      </c>
      <c r="R216" s="198">
        <f>COUNTIF(K216,0)</f>
        <v>0</v>
      </c>
      <c r="S216" s="198">
        <f>COUNTIF(L216,0)</f>
        <v>0</v>
      </c>
      <c r="T216" s="198">
        <f>COUNTIF(M216,5)</f>
        <v>0</v>
      </c>
      <c r="U216" s="198">
        <f>COUNTIF(N216,7)</f>
        <v>0</v>
      </c>
      <c r="V216" s="200">
        <f>COUNTIF(O216,1)</f>
        <v>0</v>
      </c>
      <c r="W216" s="201">
        <f>SUMIF(P216:V216,1)</f>
        <v>0</v>
      </c>
      <c r="X216" s="202" t="str">
        <f>IF(ISBLANK(U217),"",IF(U217=1,"Gewinn",IF(U217=0,"Kein Gewinn","")))</f>
        <v>Kein Gewinn</v>
      </c>
      <c r="Y216" s="214" t="str">
        <f>IF(ISBLANK(V216),"",IF(V216=1,"Gewinn",IF(V216=0,"Kein Gewinn","")))</f>
        <v>Kein Gewinn</v>
      </c>
      <c r="Z216" s="433"/>
      <c r="AA216" s="402">
        <v>100000</v>
      </c>
      <c r="AB216" s="402">
        <v>100000</v>
      </c>
      <c r="AC216" s="409">
        <f>IF(V216=1,5,0*(IF(U216=2,77,0)*IF(T216=3,17,0)*IF(S216=4,77,0)*IF(R216=5,777,0)*IF(Q216=6,77777,0*(IF(P216=7,0,0)))))</f>
        <v>0</v>
      </c>
      <c r="AD216" s="411">
        <f>IF(W216=1,5,0*(IF(V216=2,77,0)*IF(U216=3,17,0)*IF(T216=4,77,0)*IF(S216=5,777,0)*IF(R216=6,77777,0*(IF(Q216=7,0,0)))))</f>
        <v>0</v>
      </c>
      <c r="AE216" s="411">
        <f>IF(X216=1,5,0*(IF(W216=2,77,0)*IF(V216=3,17,0)*IF(U216=4,77,0)*IF(T216=5,777,0)*IF(S216=6,77777,0*(IF(R216=7,0,0)))))</f>
        <v>0</v>
      </c>
      <c r="AF216" s="411">
        <f>IF(Y216=1,5,0*(IF(X216=2,77,0)*IF(W216=3,17,0)*IF(V216=4,77,0)*IF(U216=5,777,0)*IF(T216=6,77777,0*(IF(S216=7,0,0)))))</f>
        <v>0</v>
      </c>
      <c r="AG216" s="411">
        <f>IF(Z216=1,5,0*(IF(Y216=2,77,0)*IF(X216=3,17,0)*IF(W216=4,77,0)*IF(V216=5,777,0)*IF(U216=6,77777,0*(IF(T216=7,0,0)))))</f>
        <v>0</v>
      </c>
      <c r="AH216" s="411">
        <f>IF(AB216=1,5,0*(IF(Z216=2,77,0)*IF(Y216=3,17,0)*IF(X216=4,77,0)*IF(W216=5,777,0)*IF(V216=6,77777,0*(IF(U216=7,0,0)))))</f>
        <v>0</v>
      </c>
      <c r="AI216" s="413">
        <f>IF(AC216=1,5,0*(IF(AB216=2,77,0)*IF(Z216=3,17,0)*IF(Y216=4,77,0)*IF(X216=5,777,0)*IF(W216=6,77777,0*(IF(V216=7,0,0)))))</f>
        <v>0</v>
      </c>
      <c r="AJ216" s="192"/>
      <c r="AM216" s="415">
        <f>IF(U217=1,2.5,0*(IF(T217=2,6,0)*IF(S217=3,66,0)*IF(R217=4,666,0)*IF(Q217=5,6666,0)*IF(P217=6,100000,0)))</f>
        <v>0</v>
      </c>
      <c r="AN216" s="405">
        <f>IF(T217=1,6,0*(IF(U217=2,2.5,0)*IF(S217=3,66,0)*IF(R217=4,666,0)*IF(Q217=6666,777,0)*IF(P217=100000,0)))</f>
        <v>0</v>
      </c>
      <c r="AO216" s="405">
        <f>IF(S217=1,66,0*(IF(U217=2,2.5,0)*IF(T217=3,6,0)*IF(R217=4,666,0)*IF(Q217=5,6666,0)*IF(P217=6,100000,0)))</f>
        <v>0</v>
      </c>
      <c r="AP216" s="405">
        <f>IF(R217=1,666,0*(IF(U217=2,2.5,0)*IF(T217=3,66,0)*IF(S217=4,666,0)*IF(Q217=5,6666,0)*IF(P217=6,100000,0)))</f>
        <v>0</v>
      </c>
      <c r="AQ216" s="405">
        <f>IF(Q217=1,6666,0*(IF(U217=2,2.5,0)*IF(T217=3,6,0)*IF(S217=4,66,0)*IF(R217=5,666,0)*IF(P217=6,100000,0)))</f>
        <v>0</v>
      </c>
      <c r="AR216" s="407">
        <f>IF(P217=1,100000,0*(IF(U217=2,2.5,0)*IF(T217=3,6,0)*IF(S217=4,66,0)*IF(R217=5,666,0)*IF(Q217=6,6666,0)))</f>
        <v>0</v>
      </c>
    </row>
    <row r="217" spans="1:44" ht="15.75" thickBot="1" x14ac:dyDescent="0.3">
      <c r="A217" s="206" t="s">
        <v>21</v>
      </c>
      <c r="B217" s="207">
        <v>4</v>
      </c>
      <c r="C217" s="208">
        <v>9</v>
      </c>
      <c r="D217" s="208">
        <v>0</v>
      </c>
      <c r="E217" s="208">
        <v>0</v>
      </c>
      <c r="F217" s="208">
        <v>5</v>
      </c>
      <c r="G217" s="208">
        <v>7</v>
      </c>
      <c r="H217" s="209">
        <v>1</v>
      </c>
      <c r="I217" s="210"/>
      <c r="J217" s="211"/>
      <c r="K217" s="211"/>
      <c r="L217" s="211"/>
      <c r="M217" s="211"/>
      <c r="N217" s="211"/>
      <c r="O217" s="212"/>
      <c r="P217" s="210">
        <f>COUNTIF(I217,4)</f>
        <v>0</v>
      </c>
      <c r="Q217" s="211">
        <f>COUNTIF(J217,9)</f>
        <v>0</v>
      </c>
      <c r="R217" s="211">
        <f>COUNTIF(K217,0)</f>
        <v>0</v>
      </c>
      <c r="S217" s="211">
        <f>COUNTIF(L217,0)</f>
        <v>0</v>
      </c>
      <c r="T217" s="211">
        <f>COUNTIF(M217,5)</f>
        <v>0</v>
      </c>
      <c r="U217" s="211">
        <f>COUNTIF(N217,7)</f>
        <v>0</v>
      </c>
      <c r="V217" s="213"/>
      <c r="W217" s="214" t="str">
        <f>IF(ISBLANK($V$2),"",IF($V$2=1,"Gewinn",IF($V$2=0,"Kein Gewinn","")))</f>
        <v>Kein Gewinn</v>
      </c>
      <c r="X217" s="215">
        <f>SUMIF(P217:U217,1)</f>
        <v>0</v>
      </c>
      <c r="Y217" s="203" t="str">
        <f>IF(ISBLANK(U217),"",IF(U217=1,"Gewinn",IF(U217=0,"Kein Gewinn","")))</f>
        <v>Kein Gewinn</v>
      </c>
      <c r="Z217" s="434"/>
      <c r="AA217" s="403"/>
      <c r="AB217" s="403"/>
      <c r="AC217" s="417"/>
      <c r="AD217" s="418"/>
      <c r="AE217" s="418"/>
      <c r="AF217" s="418"/>
      <c r="AG217" s="418"/>
      <c r="AH217" s="418"/>
      <c r="AI217" s="419"/>
      <c r="AJ217" s="192"/>
      <c r="AM217" s="420"/>
      <c r="AN217" s="406"/>
      <c r="AO217" s="406"/>
      <c r="AP217" s="406"/>
      <c r="AQ217" s="406"/>
      <c r="AR217" s="408"/>
    </row>
    <row r="218" spans="1:44" ht="15.75" thickBot="1" x14ac:dyDescent="0.3">
      <c r="A218" s="179"/>
      <c r="B218" s="41"/>
      <c r="C218" s="41"/>
      <c r="D218" s="41"/>
      <c r="E218" s="41"/>
      <c r="F218" s="41"/>
      <c r="G218" s="41"/>
      <c r="H218" s="41"/>
      <c r="I218" s="41"/>
      <c r="J218" s="41"/>
      <c r="K218" s="41"/>
      <c r="L218" s="41"/>
      <c r="M218" s="41"/>
      <c r="N218" s="41"/>
      <c r="O218" s="41"/>
      <c r="P218" s="41"/>
      <c r="Q218" s="41"/>
      <c r="R218" s="41"/>
      <c r="S218" s="41"/>
      <c r="T218" s="41"/>
      <c r="U218" s="41"/>
      <c r="V218" s="41"/>
      <c r="W218" s="41"/>
      <c r="X218" s="41"/>
      <c r="Y218" s="41"/>
      <c r="Z218" s="41"/>
      <c r="AA218" s="41"/>
      <c r="AB218" s="41"/>
      <c r="AC218" s="281">
        <v>44561</v>
      </c>
      <c r="AD218" s="281">
        <v>44561</v>
      </c>
      <c r="AE218" s="281">
        <v>44561</v>
      </c>
      <c r="AF218" s="281">
        <v>44561</v>
      </c>
      <c r="AG218" s="281">
        <v>44561</v>
      </c>
      <c r="AH218" s="281">
        <v>44561</v>
      </c>
      <c r="AI218" s="284">
        <v>44561</v>
      </c>
      <c r="AJ218" s="322"/>
      <c r="AK218" s="183"/>
      <c r="AL218" s="183"/>
      <c r="AM218" s="284">
        <v>44561</v>
      </c>
      <c r="AN218" s="326">
        <v>44561</v>
      </c>
      <c r="AO218" s="281">
        <v>44561</v>
      </c>
      <c r="AP218" s="281">
        <v>44561</v>
      </c>
      <c r="AQ218" s="281">
        <v>44561</v>
      </c>
      <c r="AR218" s="284">
        <v>44561</v>
      </c>
    </row>
    <row r="219" spans="1:44" ht="15.75" thickBot="1" x14ac:dyDescent="0.3">
      <c r="A219" s="17">
        <v>44554</v>
      </c>
      <c r="B219" s="361" t="s">
        <v>0</v>
      </c>
      <c r="C219" s="340"/>
      <c r="D219" s="340"/>
      <c r="E219" s="340"/>
      <c r="F219" s="340"/>
      <c r="G219" s="340"/>
      <c r="H219" s="346"/>
      <c r="I219" s="363" t="s">
        <v>1</v>
      </c>
      <c r="J219" s="364"/>
      <c r="K219" s="364"/>
      <c r="L219" s="364"/>
      <c r="M219" s="364"/>
      <c r="N219" s="364"/>
      <c r="O219" s="365"/>
      <c r="P219" s="361" t="s">
        <v>146</v>
      </c>
      <c r="Q219" s="340"/>
      <c r="R219" s="340"/>
      <c r="S219" s="340"/>
      <c r="T219" s="340"/>
      <c r="U219" s="340"/>
      <c r="V219" s="340"/>
      <c r="W219" s="184" t="s">
        <v>20</v>
      </c>
      <c r="X219" s="185" t="s">
        <v>21</v>
      </c>
      <c r="Y219" s="186" t="s">
        <v>4</v>
      </c>
      <c r="Z219" s="204" t="s">
        <v>5</v>
      </c>
      <c r="AA219" s="188" t="s">
        <v>147</v>
      </c>
      <c r="AB219" s="188" t="s">
        <v>148</v>
      </c>
      <c r="AC219" s="262" t="s">
        <v>149</v>
      </c>
      <c r="AD219" s="263" t="s">
        <v>150</v>
      </c>
      <c r="AE219" s="263" t="s">
        <v>151</v>
      </c>
      <c r="AF219" s="263" t="s">
        <v>152</v>
      </c>
      <c r="AG219" s="263" t="s">
        <v>153</v>
      </c>
      <c r="AH219" s="263" t="s">
        <v>154</v>
      </c>
      <c r="AI219" s="263" t="s">
        <v>155</v>
      </c>
      <c r="AJ219" s="192"/>
      <c r="AM219" s="277" t="s">
        <v>161</v>
      </c>
      <c r="AN219" s="278" t="s">
        <v>160</v>
      </c>
      <c r="AO219" s="278" t="s">
        <v>159</v>
      </c>
      <c r="AP219" s="278" t="s">
        <v>158</v>
      </c>
      <c r="AQ219" s="278" t="s">
        <v>157</v>
      </c>
      <c r="AR219" s="309" t="s">
        <v>156</v>
      </c>
    </row>
    <row r="220" spans="1:44" ht="15" customHeight="1" x14ac:dyDescent="0.25">
      <c r="A220" s="196" t="s">
        <v>20</v>
      </c>
      <c r="B220" s="197">
        <v>4</v>
      </c>
      <c r="C220" s="198">
        <v>9</v>
      </c>
      <c r="D220" s="198">
        <v>0</v>
      </c>
      <c r="E220" s="198">
        <v>0</v>
      </c>
      <c r="F220" s="198">
        <v>5</v>
      </c>
      <c r="G220" s="198">
        <v>7</v>
      </c>
      <c r="H220" s="199">
        <v>1</v>
      </c>
      <c r="I220" s="197"/>
      <c r="J220" s="198"/>
      <c r="K220" s="198"/>
      <c r="L220" s="198"/>
      <c r="M220" s="198"/>
      <c r="N220" s="198"/>
      <c r="O220" s="199"/>
      <c r="P220" s="197">
        <f>COUNTIF(I220,4)</f>
        <v>0</v>
      </c>
      <c r="Q220" s="198">
        <f>COUNTIF(J220,9)</f>
        <v>0</v>
      </c>
      <c r="R220" s="198">
        <f>COUNTIF(K220,0)</f>
        <v>0</v>
      </c>
      <c r="S220" s="198">
        <f>COUNTIF(L220,0)</f>
        <v>0</v>
      </c>
      <c r="T220" s="198">
        <f>COUNTIF(M220,5)</f>
        <v>0</v>
      </c>
      <c r="U220" s="198">
        <f>COUNTIF(N220,7)</f>
        <v>0</v>
      </c>
      <c r="V220" s="200">
        <f>COUNTIF(O220,1)</f>
        <v>0</v>
      </c>
      <c r="W220" s="201">
        <f>SUMIF(P220:V220,1)</f>
        <v>0</v>
      </c>
      <c r="X220" s="202" t="str">
        <f>IF(ISBLANK(U221),"",IF(U221=1,"Gewinn",IF(U221=0,"Kein Gewinn","")))</f>
        <v>Kein Gewinn</v>
      </c>
      <c r="Y220" s="214" t="str">
        <f>IF(ISBLANK(V220),"",IF(V220=1,"Gewinn",IF(V220=0,"Kein Gewinn","")))</f>
        <v>Kein Gewinn</v>
      </c>
      <c r="Z220" s="433"/>
      <c r="AA220" s="402">
        <v>100000</v>
      </c>
      <c r="AB220" s="402">
        <v>100000</v>
      </c>
      <c r="AC220" s="409">
        <f>IF(V220=1,5,0*(IF(U220=2,77,0)*IF(T220=3,17,0)*IF(S220=4,77,0)*IF(R220=5,777,0)*IF(Q220=6,77777,0*(IF(P220=7,0,0)))))</f>
        <v>0</v>
      </c>
      <c r="AD220" s="411">
        <f>IF(W220=1,5,0*(IF(V220=2,77,0)*IF(U220=3,17,0)*IF(T220=4,77,0)*IF(S220=5,777,0)*IF(R220=6,77777,0*(IF(Q220=7,0,0)))))</f>
        <v>0</v>
      </c>
      <c r="AE220" s="411">
        <f>IF(X220=1,5,0*(IF(W220=2,77,0)*IF(V220=3,17,0)*IF(U220=4,77,0)*IF(T220=5,777,0)*IF(S220=6,77777,0*(IF(R220=7,0,0)))))</f>
        <v>0</v>
      </c>
      <c r="AF220" s="411">
        <f>IF(Y220=1,5,0*(IF(X220=2,77,0)*IF(W220=3,17,0)*IF(V220=4,77,0)*IF(U220=5,777,0)*IF(T220=6,77777,0*(IF(S220=7,0,0)))))</f>
        <v>0</v>
      </c>
      <c r="AG220" s="411">
        <f>IF(Z220=1,5,0*(IF(Y220=2,77,0)*IF(X220=3,17,0)*IF(W220=4,77,0)*IF(V220=5,777,0)*IF(U220=6,77777,0*(IF(T220=7,0,0)))))</f>
        <v>0</v>
      </c>
      <c r="AH220" s="411">
        <f>IF(AB220=1,5,0*(IF(Z220=2,77,0)*IF(Y220=3,17,0)*IF(X220=4,77,0)*IF(W220=5,777,0)*IF(V220=6,77777,0*(IF(U220=7,0,0)))))</f>
        <v>0</v>
      </c>
      <c r="AI220" s="413">
        <f>IF(AC220=1,5,0*(IF(AB220=2,77,0)*IF(Z220=3,17,0)*IF(Y220=4,77,0)*IF(X220=5,777,0)*IF(W220=6,77777,0*(IF(V220=7,0,0)))))</f>
        <v>0</v>
      </c>
      <c r="AJ220" s="192"/>
      <c r="AM220" s="415">
        <f>IF(U221=1,2.5,0*(IF(T221=2,6,0)*IF(S221=3,66,0)*IF(R221=4,666,0)*IF(Q221=5,6666,0)*IF(P221=6,100000,0)))</f>
        <v>0</v>
      </c>
      <c r="AN220" s="405">
        <f>IF(T221=1,6,0*(IF(U221=2,2.5,0)*IF(S221=3,66,0)*IF(R221=4,666,0)*IF(Q221=6666,777,0)*IF(P221=100000,0)))</f>
        <v>0</v>
      </c>
      <c r="AO220" s="405">
        <f>IF(S221=1,66,0*(IF(U221=2,2.5,0)*IF(T221=3,6,0)*IF(R221=4,666,0)*IF(Q221=5,6666,0)*IF(P221=6,100000,0)))</f>
        <v>0</v>
      </c>
      <c r="AP220" s="405">
        <f>IF(R221=1,666,0*(IF(U221=2,2.5,0)*IF(T221=3,66,0)*IF(S221=4,666,0)*IF(Q221=5,6666,0)*IF(P221=6,100000,0)))</f>
        <v>0</v>
      </c>
      <c r="AQ220" s="405">
        <f>IF(Q221=1,6666,0*(IF(U221=2,2.5,0)*IF(T221=3,6,0)*IF(S221=4,66,0)*IF(R221=5,666,0)*IF(P221=6,100000,0)))</f>
        <v>0</v>
      </c>
      <c r="AR220" s="407">
        <f>IF(P221=1,100000,0*(IF(U221=2,2.5,0)*IF(T221=3,6,0)*IF(S221=4,66,0)*IF(R221=5,666,0)*IF(Q221=6,6666,0)))</f>
        <v>0</v>
      </c>
    </row>
    <row r="221" spans="1:44" ht="15.75" thickBot="1" x14ac:dyDescent="0.3">
      <c r="A221" s="206" t="s">
        <v>21</v>
      </c>
      <c r="B221" s="207">
        <v>4</v>
      </c>
      <c r="C221" s="208">
        <v>9</v>
      </c>
      <c r="D221" s="208">
        <v>0</v>
      </c>
      <c r="E221" s="208">
        <v>0</v>
      </c>
      <c r="F221" s="208">
        <v>5</v>
      </c>
      <c r="G221" s="208">
        <v>7</v>
      </c>
      <c r="H221" s="209">
        <v>1</v>
      </c>
      <c r="I221" s="210"/>
      <c r="J221" s="211"/>
      <c r="K221" s="211"/>
      <c r="L221" s="211"/>
      <c r="M221" s="211"/>
      <c r="N221" s="211"/>
      <c r="O221" s="212"/>
      <c r="P221" s="210">
        <f>COUNTIF(I221,4)</f>
        <v>0</v>
      </c>
      <c r="Q221" s="211">
        <f>COUNTIF(J221,9)</f>
        <v>0</v>
      </c>
      <c r="R221" s="211">
        <f>COUNTIF(K221,0)</f>
        <v>0</v>
      </c>
      <c r="S221" s="211">
        <f>COUNTIF(L221,0)</f>
        <v>0</v>
      </c>
      <c r="T221" s="211">
        <f>COUNTIF(M221,5)</f>
        <v>0</v>
      </c>
      <c r="U221" s="211">
        <f>COUNTIF(N221,7)</f>
        <v>0</v>
      </c>
      <c r="V221" s="213"/>
      <c r="W221" s="214" t="str">
        <f>IF(ISBLANK($V$2),"",IF($V$2=1,"Gewinn",IF($V$2=0,"Kein Gewinn","")))</f>
        <v>Kein Gewinn</v>
      </c>
      <c r="X221" s="215">
        <f>SUMIF(P221:U221,1)</f>
        <v>0</v>
      </c>
      <c r="Y221" s="203" t="str">
        <f>IF(ISBLANK(U221),"",IF(U221=1,"Gewinn",IF(U221=0,"Kein Gewinn","")))</f>
        <v>Kein Gewinn</v>
      </c>
      <c r="Z221" s="434"/>
      <c r="AA221" s="403"/>
      <c r="AB221" s="403"/>
      <c r="AC221" s="417"/>
      <c r="AD221" s="418"/>
      <c r="AE221" s="418"/>
      <c r="AF221" s="418"/>
      <c r="AG221" s="418"/>
      <c r="AH221" s="418"/>
      <c r="AI221" s="419"/>
      <c r="AJ221" s="192"/>
      <c r="AM221" s="420"/>
      <c r="AN221" s="406"/>
      <c r="AO221" s="406"/>
      <c r="AP221" s="406"/>
      <c r="AQ221" s="406"/>
      <c r="AR221" s="408"/>
    </row>
    <row r="222" spans="1:44" ht="15.75" thickBot="1" x14ac:dyDescent="0.3">
      <c r="A222" s="179"/>
      <c r="B222" s="41"/>
      <c r="C222" s="41"/>
      <c r="D222" s="41"/>
      <c r="E222" s="41"/>
      <c r="F222" s="41"/>
      <c r="G222" s="41"/>
      <c r="H222" s="41"/>
      <c r="I222" s="41"/>
      <c r="J222" s="41"/>
      <c r="K222" s="41"/>
      <c r="L222" s="41"/>
      <c r="M222" s="41"/>
      <c r="N222" s="41"/>
      <c r="O222" s="41"/>
      <c r="P222" s="41"/>
      <c r="Q222" s="41"/>
      <c r="R222" s="41"/>
      <c r="S222" s="41"/>
      <c r="T222" s="41"/>
      <c r="U222" s="41"/>
      <c r="V222" s="41"/>
      <c r="W222" s="41"/>
      <c r="X222" s="41"/>
      <c r="Y222" s="41"/>
      <c r="Z222" s="41"/>
      <c r="AA222" s="41"/>
      <c r="AB222" s="41"/>
      <c r="AC222" s="327">
        <v>44568</v>
      </c>
      <c r="AD222" s="328">
        <v>44568</v>
      </c>
      <c r="AE222" s="328">
        <v>44568</v>
      </c>
      <c r="AF222" s="328">
        <v>44568</v>
      </c>
      <c r="AG222" s="328">
        <v>44568</v>
      </c>
      <c r="AH222" s="328">
        <v>44568</v>
      </c>
      <c r="AI222" s="328">
        <v>44568</v>
      </c>
      <c r="AJ222" s="328">
        <v>44568</v>
      </c>
      <c r="AK222" s="328">
        <v>44568</v>
      </c>
      <c r="AL222" s="328">
        <v>44568</v>
      </c>
      <c r="AM222" s="328">
        <v>44568</v>
      </c>
      <c r="AN222" s="328">
        <v>44568</v>
      </c>
      <c r="AO222" s="328">
        <v>44568</v>
      </c>
      <c r="AP222" s="328">
        <v>44568</v>
      </c>
      <c r="AQ222" s="328">
        <v>44568</v>
      </c>
      <c r="AR222" s="329">
        <v>44568</v>
      </c>
    </row>
    <row r="223" spans="1:44" ht="15.75" thickBot="1" x14ac:dyDescent="0.3">
      <c r="A223" s="108">
        <v>44561</v>
      </c>
      <c r="B223" s="289" t="s">
        <v>0</v>
      </c>
      <c r="C223" s="290"/>
      <c r="D223" s="290"/>
      <c r="E223" s="290"/>
      <c r="F223" s="290"/>
      <c r="G223" s="290"/>
      <c r="H223" s="156"/>
      <c r="I223" s="436" t="s">
        <v>1</v>
      </c>
      <c r="J223" s="437"/>
      <c r="K223" s="437"/>
      <c r="L223" s="437"/>
      <c r="M223" s="437"/>
      <c r="N223" s="437"/>
      <c r="O223" s="438"/>
      <c r="P223" s="439" t="s">
        <v>146</v>
      </c>
      <c r="Q223" s="440"/>
      <c r="R223" s="440"/>
      <c r="S223" s="440"/>
      <c r="T223" s="440"/>
      <c r="U223" s="440"/>
      <c r="V223" s="441"/>
      <c r="W223" s="294" t="s">
        <v>20</v>
      </c>
      <c r="X223" s="185" t="s">
        <v>21</v>
      </c>
      <c r="Y223" s="295" t="s">
        <v>4</v>
      </c>
      <c r="Z223" s="296" t="s">
        <v>5</v>
      </c>
      <c r="AA223" s="188" t="s">
        <v>147</v>
      </c>
      <c r="AB223" s="188" t="s">
        <v>148</v>
      </c>
      <c r="AC223" s="262" t="s">
        <v>149</v>
      </c>
      <c r="AD223" s="263" t="s">
        <v>150</v>
      </c>
      <c r="AE223" s="263" t="s">
        <v>151</v>
      </c>
      <c r="AF223" s="263" t="s">
        <v>152</v>
      </c>
      <c r="AG223" s="263" t="s">
        <v>153</v>
      </c>
      <c r="AH223" s="263" t="s">
        <v>154</v>
      </c>
      <c r="AI223" s="263" t="s">
        <v>155</v>
      </c>
      <c r="AJ223" s="192"/>
      <c r="AM223" s="277" t="s">
        <v>161</v>
      </c>
      <c r="AN223" s="278" t="s">
        <v>160</v>
      </c>
      <c r="AO223" s="278" t="s">
        <v>159</v>
      </c>
      <c r="AP223" s="278" t="s">
        <v>158</v>
      </c>
      <c r="AQ223" s="278" t="s">
        <v>157</v>
      </c>
      <c r="AR223" s="309" t="s">
        <v>156</v>
      </c>
    </row>
    <row r="224" spans="1:44" ht="15" customHeight="1" x14ac:dyDescent="0.25">
      <c r="A224" s="297" t="s">
        <v>20</v>
      </c>
      <c r="B224" s="298">
        <f>$B$2</f>
        <v>4</v>
      </c>
      <c r="C224" s="10">
        <f>$C$2</f>
        <v>9</v>
      </c>
      <c r="D224" s="10">
        <f>$D$2</f>
        <v>0</v>
      </c>
      <c r="E224" s="10">
        <f>$E$2</f>
        <v>0</v>
      </c>
      <c r="F224" s="10">
        <f>$F$2</f>
        <v>5</v>
      </c>
      <c r="G224" s="10">
        <f>$G$2</f>
        <v>7</v>
      </c>
      <c r="H224" s="299">
        <f>$H$2</f>
        <v>1</v>
      </c>
      <c r="I224" s="298"/>
      <c r="J224" s="10"/>
      <c r="K224" s="10"/>
      <c r="L224" s="10"/>
      <c r="M224" s="10"/>
      <c r="N224" s="10"/>
      <c r="O224" s="300"/>
      <c r="P224" s="298">
        <f>COUNTIF(I224,0)</f>
        <v>0</v>
      </c>
      <c r="Q224" s="10">
        <f t="shared" ref="Q224:S224" si="0">COUNTIF(J224,4)</f>
        <v>0</v>
      </c>
      <c r="R224" s="10">
        <f t="shared" si="0"/>
        <v>0</v>
      </c>
      <c r="S224" s="10">
        <f t="shared" si="0"/>
        <v>0</v>
      </c>
      <c r="T224" s="10">
        <f>COUNTIF(M224,7)</f>
        <v>0</v>
      </c>
      <c r="U224" s="10">
        <f>COUNTIF(N224,7)</f>
        <v>0</v>
      </c>
      <c r="V224" s="299">
        <f>COUNTIF(O224,0)</f>
        <v>0</v>
      </c>
      <c r="W224" s="301">
        <f>SUMIF(P224:V224,1)</f>
        <v>0</v>
      </c>
      <c r="X224" s="202" t="str">
        <f>IF(ISBLANK(W224),"",IF(W224=1,"Gewinn",IF(W224=0,"Kein Gewinn","")))</f>
        <v>Kein Gewinn</v>
      </c>
      <c r="Y224" s="214" t="str">
        <f>IF(ISBLANK(V224),"",IF(V224=1,"Gewinn",IF(V224=0,"Kein Gewinn","")))</f>
        <v>Kein Gewinn</v>
      </c>
      <c r="Z224" s="400"/>
      <c r="AA224" s="402">
        <v>100000</v>
      </c>
      <c r="AB224" s="404">
        <v>100000</v>
      </c>
      <c r="AC224" s="409">
        <f>IF(V224=1,5,0*(IF(U224=2,77,0)*IF(T224=3,17,0)*IF(S224=4,77,0)*IF(R224=5,777,0)*IF(Q224=6,77777,0*(IF(P224=7,0,0)))))</f>
        <v>0</v>
      </c>
      <c r="AD224" s="411">
        <f>IF(W224=1,5,0*(IF(V224=2,77,0)*IF(U224=3,17,0)*IF(T224=4,77,0)*IF(S224=5,777,0)*IF(R224=6,77777,0*(IF(Q224=7,0,0)))))</f>
        <v>0</v>
      </c>
      <c r="AE224" s="411">
        <f>IF(X224=1,5,0*(IF(W224=2,77,0)*IF(V224=3,17,0)*IF(U224=4,77,0)*IF(T224=5,777,0)*IF(S224=6,77777,0*(IF(R224=7,0,0)))))</f>
        <v>0</v>
      </c>
      <c r="AF224" s="411">
        <f>IF(Y224=1,5,0*(IF(X224=2,77,0)*IF(W224=3,17,0)*IF(V224=4,77,0)*IF(U224=5,777,0)*IF(T224=6,77777,0*(IF(S224=7,0,0)))))</f>
        <v>0</v>
      </c>
      <c r="AG224" s="411">
        <f>IF(Z224=1,5,0*(IF(Y224=2,77,0)*IF(X224=3,17,0)*IF(W224=4,77,0)*IF(V224=5,777,0)*IF(U224=6,77777,0*(IF(T224=7,0,0)))))</f>
        <v>0</v>
      </c>
      <c r="AH224" s="411">
        <f>IF(AB224=1,5,0*(IF(Z224=2,77,0)*IF(Y224=3,17,0)*IF(X224=4,77,0)*IF(W224=5,777,0)*IF(V224=6,77777,0*(IF(U224=7,0,0)))))</f>
        <v>0</v>
      </c>
      <c r="AI224" s="413">
        <f>IF(AC224=1,5,0*(IF(AB224=2,77,0)*IF(Z224=3,17,0)*IF(Y224=4,77,0)*IF(X224=5,777,0)*IF(W224=6,77777,0*(IF(V224=7,0,0)))))</f>
        <v>0</v>
      </c>
      <c r="AJ224" s="192"/>
      <c r="AM224" s="415">
        <f>IF(U225=1,2.5,0*(IF(T225=2,6,0)*IF(S225=3,66,0)*IF(R225=4,666,0)*IF(Q225=5,6666,0)*IF(P225=6,100000,0)))</f>
        <v>0</v>
      </c>
      <c r="AN224" s="415">
        <f t="shared" ref="AN224:AR224" si="1">IF(V225=1,2.5,0*(IF(U225=2,6,0)*IF(T225=3,66,0)*IF(S225=4,666,0)*IF(R225=5,6666,0)*IF(Q225=6,100000,0)))</f>
        <v>0</v>
      </c>
      <c r="AO224" s="415">
        <f t="shared" si="1"/>
        <v>0</v>
      </c>
      <c r="AP224" s="415">
        <f t="shared" si="1"/>
        <v>0</v>
      </c>
      <c r="AQ224" s="415">
        <f t="shared" si="1"/>
        <v>0</v>
      </c>
      <c r="AR224" s="415">
        <f t="shared" si="1"/>
        <v>0</v>
      </c>
    </row>
    <row r="225" spans="1:44" ht="15" customHeight="1" thickBot="1" x14ac:dyDescent="0.3">
      <c r="A225" s="302" t="s">
        <v>21</v>
      </c>
      <c r="B225" s="207">
        <f>$B$3</f>
        <v>4</v>
      </c>
      <c r="C225" s="208">
        <f>$C$3</f>
        <v>9</v>
      </c>
      <c r="D225" s="208">
        <f>$D$3</f>
        <v>0</v>
      </c>
      <c r="E225" s="208">
        <f>$E$3</f>
        <v>0</v>
      </c>
      <c r="F225" s="208">
        <f>$F$3</f>
        <v>5</v>
      </c>
      <c r="G225" s="208">
        <f>$G$3</f>
        <v>7</v>
      </c>
      <c r="H225" s="303"/>
      <c r="I225" s="207"/>
      <c r="J225" s="208"/>
      <c r="K225" s="208"/>
      <c r="L225" s="208"/>
      <c r="M225" s="208"/>
      <c r="N225" s="208"/>
      <c r="O225" s="209">
        <v>7</v>
      </c>
      <c r="P225" s="207">
        <v>8</v>
      </c>
      <c r="Q225" s="208">
        <v>3</v>
      </c>
      <c r="R225" s="208">
        <v>7</v>
      </c>
      <c r="S225" s="208">
        <v>6</v>
      </c>
      <c r="T225" s="208">
        <v>5</v>
      </c>
      <c r="U225" s="208">
        <v>9</v>
      </c>
      <c r="V225" s="303"/>
      <c r="W225" s="304" t="str">
        <f>IF(ISBLANK(V224),"",IF(V224=1,"Gewinn",IF(V224=0,"Kein Gewinn","")))</f>
        <v>Kein Gewinn</v>
      </c>
      <c r="X225" s="215">
        <f>SUMIF(P225:U225,1)</f>
        <v>0</v>
      </c>
      <c r="Y225" s="203" t="str">
        <f>IF(ISBLANK(U225),"",IF(U225=1,"Gewinn",IF(U225=0,"Kein Gewinn","")))</f>
        <v/>
      </c>
      <c r="Z225" s="401"/>
      <c r="AA225" s="403"/>
      <c r="AB225" s="401"/>
      <c r="AC225" s="410"/>
      <c r="AD225" s="412"/>
      <c r="AE225" s="412"/>
      <c r="AF225" s="412"/>
      <c r="AG225" s="412"/>
      <c r="AH225" s="412"/>
      <c r="AI225" s="414"/>
      <c r="AJ225" s="192"/>
      <c r="AM225" s="416"/>
      <c r="AN225" s="416"/>
      <c r="AO225" s="416"/>
      <c r="AP225" s="416"/>
      <c r="AQ225" s="416"/>
      <c r="AR225" s="416"/>
    </row>
    <row r="227" spans="1:44" ht="24.95" customHeight="1" x14ac:dyDescent="0.25"/>
    <row r="229" spans="1:44" ht="24.95" customHeight="1" x14ac:dyDescent="0.25"/>
    <row r="231" spans="1:44" ht="24.95" customHeight="1" x14ac:dyDescent="0.25"/>
    <row r="448" ht="24.95" customHeight="1" x14ac:dyDescent="0.25"/>
    <row r="531" ht="24.95" customHeight="1" x14ac:dyDescent="0.25"/>
  </sheetData>
  <mergeCells count="1025">
    <mergeCell ref="AI6:AI7"/>
    <mergeCell ref="AM6:AM7"/>
    <mergeCell ref="AN6:AN7"/>
    <mergeCell ref="AO6:AO7"/>
    <mergeCell ref="AP6:AP7"/>
    <mergeCell ref="AQ6:AQ7"/>
    <mergeCell ref="AR6:AR7"/>
    <mergeCell ref="B9:H9"/>
    <mergeCell ref="Z10:Z11"/>
    <mergeCell ref="AA10:AA11"/>
    <mergeCell ref="AB10:AB11"/>
    <mergeCell ref="Z6:Z7"/>
    <mergeCell ref="AA6:AA7"/>
    <mergeCell ref="AB6:AB7"/>
    <mergeCell ref="AC6:AC7"/>
    <mergeCell ref="AD6:AD7"/>
    <mergeCell ref="AE6:AE7"/>
    <mergeCell ref="AF6:AF7"/>
    <mergeCell ref="AG6:AG7"/>
    <mergeCell ref="AH6:AH7"/>
    <mergeCell ref="AE10:AE11"/>
    <mergeCell ref="AF10:AF11"/>
    <mergeCell ref="AG10:AG11"/>
    <mergeCell ref="AH10:AH11"/>
    <mergeCell ref="AN2:AN3"/>
    <mergeCell ref="AO2:AO3"/>
    <mergeCell ref="AP2:AP3"/>
    <mergeCell ref="AQ2:AQ3"/>
    <mergeCell ref="AR2:AR3"/>
    <mergeCell ref="B1:H1"/>
    <mergeCell ref="Z2:Z3"/>
    <mergeCell ref="AM2:AM3"/>
    <mergeCell ref="AA2:AA3"/>
    <mergeCell ref="AB2:AB3"/>
    <mergeCell ref="AC2:AC3"/>
    <mergeCell ref="AD2:AD3"/>
    <mergeCell ref="AE2:AE3"/>
    <mergeCell ref="AF2:AF3"/>
    <mergeCell ref="AG2:AG3"/>
    <mergeCell ref="AH2:AH3"/>
    <mergeCell ref="AI2:AI3"/>
    <mergeCell ref="I1:O1"/>
    <mergeCell ref="P1:V1"/>
    <mergeCell ref="I25:O25"/>
    <mergeCell ref="I29:O29"/>
    <mergeCell ref="P29:V29"/>
    <mergeCell ref="I33:O33"/>
    <mergeCell ref="P33:V33"/>
    <mergeCell ref="P25:V25"/>
    <mergeCell ref="B25:H25"/>
    <mergeCell ref="B39:H39"/>
    <mergeCell ref="I5:O5"/>
    <mergeCell ref="P5:V5"/>
    <mergeCell ref="I17:O17"/>
    <mergeCell ref="P17:V17"/>
    <mergeCell ref="B5:H5"/>
    <mergeCell ref="I21:O21"/>
    <mergeCell ref="P21:V21"/>
    <mergeCell ref="I9:O9"/>
    <mergeCell ref="P9:V9"/>
    <mergeCell ref="I13:O13"/>
    <mergeCell ref="P13:V13"/>
    <mergeCell ref="B13:H13"/>
    <mergeCell ref="I77:O77"/>
    <mergeCell ref="P77:V77"/>
    <mergeCell ref="I63:O63"/>
    <mergeCell ref="P63:V63"/>
    <mergeCell ref="I67:O67"/>
    <mergeCell ref="P67:V67"/>
    <mergeCell ref="B63:H63"/>
    <mergeCell ref="B77:H77"/>
    <mergeCell ref="I55:O55"/>
    <mergeCell ref="P55:V55"/>
    <mergeCell ref="I59:O59"/>
    <mergeCell ref="P59:V59"/>
    <mergeCell ref="I47:O47"/>
    <mergeCell ref="P47:V47"/>
    <mergeCell ref="I51:O51"/>
    <mergeCell ref="P51:V51"/>
    <mergeCell ref="B51:H51"/>
    <mergeCell ref="I127:O127"/>
    <mergeCell ref="P127:V127"/>
    <mergeCell ref="I115:O115"/>
    <mergeCell ref="P115:V115"/>
    <mergeCell ref="I119:O119"/>
    <mergeCell ref="P119:V119"/>
    <mergeCell ref="B115:H115"/>
    <mergeCell ref="B127:H127"/>
    <mergeCell ref="I105:O105"/>
    <mergeCell ref="P105:V105"/>
    <mergeCell ref="I109:O109"/>
    <mergeCell ref="P109:V109"/>
    <mergeCell ref="I97:O97"/>
    <mergeCell ref="P97:V97"/>
    <mergeCell ref="I101:O101"/>
    <mergeCell ref="P101:V101"/>
    <mergeCell ref="B101:H101"/>
    <mergeCell ref="I177:O177"/>
    <mergeCell ref="P177:V177"/>
    <mergeCell ref="I165:O165"/>
    <mergeCell ref="P165:V165"/>
    <mergeCell ref="I169:O169"/>
    <mergeCell ref="P169:V169"/>
    <mergeCell ref="B165:H165"/>
    <mergeCell ref="B177:H177"/>
    <mergeCell ref="I157:O157"/>
    <mergeCell ref="P157:V157"/>
    <mergeCell ref="I161:O161"/>
    <mergeCell ref="P161:V161"/>
    <mergeCell ref="I147:O147"/>
    <mergeCell ref="P147:V147"/>
    <mergeCell ref="I153:O153"/>
    <mergeCell ref="P153:V153"/>
    <mergeCell ref="B153:H153"/>
    <mergeCell ref="Z14:Z15"/>
    <mergeCell ref="AA14:AA15"/>
    <mergeCell ref="AB14:AB15"/>
    <mergeCell ref="B17:H17"/>
    <mergeCell ref="Z18:Z19"/>
    <mergeCell ref="AA18:AA19"/>
    <mergeCell ref="AB18:AB19"/>
    <mergeCell ref="B21:H21"/>
    <mergeCell ref="Z22:Z23"/>
    <mergeCell ref="AA22:AA23"/>
    <mergeCell ref="AB22:AB23"/>
    <mergeCell ref="I215:O215"/>
    <mergeCell ref="P215:V215"/>
    <mergeCell ref="I219:O219"/>
    <mergeCell ref="P219:V219"/>
    <mergeCell ref="B215:H215"/>
    <mergeCell ref="I223:O223"/>
    <mergeCell ref="P223:V223"/>
    <mergeCell ref="I207:O207"/>
    <mergeCell ref="P207:V207"/>
    <mergeCell ref="I211:O211"/>
    <mergeCell ref="P211:V211"/>
    <mergeCell ref="I199:O199"/>
    <mergeCell ref="P199:V199"/>
    <mergeCell ref="I203:O203"/>
    <mergeCell ref="P203:V203"/>
    <mergeCell ref="B203:H203"/>
    <mergeCell ref="I191:O191"/>
    <mergeCell ref="P191:V191"/>
    <mergeCell ref="I195:O195"/>
    <mergeCell ref="P195:V195"/>
    <mergeCell ref="I181:O181"/>
    <mergeCell ref="Z40:Z41"/>
    <mergeCell ref="AA40:AA41"/>
    <mergeCell ref="AB40:AB41"/>
    <mergeCell ref="B43:H43"/>
    <mergeCell ref="Z44:Z45"/>
    <mergeCell ref="AA44:AA45"/>
    <mergeCell ref="AB44:AB45"/>
    <mergeCell ref="B47:H47"/>
    <mergeCell ref="Z48:Z49"/>
    <mergeCell ref="AA48:AA49"/>
    <mergeCell ref="AB48:AB49"/>
    <mergeCell ref="Z26:Z27"/>
    <mergeCell ref="AA26:AA27"/>
    <mergeCell ref="AB26:AB27"/>
    <mergeCell ref="B29:H29"/>
    <mergeCell ref="Z30:Z31"/>
    <mergeCell ref="AA30:AA31"/>
    <mergeCell ref="AB30:AB31"/>
    <mergeCell ref="B33:H33"/>
    <mergeCell ref="Z34:Z35"/>
    <mergeCell ref="AA34:AA35"/>
    <mergeCell ref="AB34:AB35"/>
    <mergeCell ref="I39:O39"/>
    <mergeCell ref="P39:V39"/>
    <mergeCell ref="I43:O43"/>
    <mergeCell ref="P43:V43"/>
    <mergeCell ref="Z64:Z65"/>
    <mergeCell ref="AA64:AA65"/>
    <mergeCell ref="AB64:AB65"/>
    <mergeCell ref="B67:H67"/>
    <mergeCell ref="Z68:Z69"/>
    <mergeCell ref="AA68:AA69"/>
    <mergeCell ref="AB68:AB69"/>
    <mergeCell ref="B71:H71"/>
    <mergeCell ref="Z72:Z73"/>
    <mergeCell ref="AA72:AA73"/>
    <mergeCell ref="AB72:AB73"/>
    <mergeCell ref="Z52:Z53"/>
    <mergeCell ref="AA52:AA53"/>
    <mergeCell ref="AB52:AB53"/>
    <mergeCell ref="B55:H55"/>
    <mergeCell ref="Z56:Z57"/>
    <mergeCell ref="AA56:AA57"/>
    <mergeCell ref="AB56:AB57"/>
    <mergeCell ref="B59:H59"/>
    <mergeCell ref="Z60:Z61"/>
    <mergeCell ref="AA60:AA61"/>
    <mergeCell ref="AB60:AB61"/>
    <mergeCell ref="I71:O71"/>
    <mergeCell ref="P71:V71"/>
    <mergeCell ref="Z90:Z91"/>
    <mergeCell ref="AA90:AA91"/>
    <mergeCell ref="AB90:AB91"/>
    <mergeCell ref="B93:H93"/>
    <mergeCell ref="Z94:Z95"/>
    <mergeCell ref="AA94:AA95"/>
    <mergeCell ref="AB94:AB95"/>
    <mergeCell ref="B97:H97"/>
    <mergeCell ref="Z98:Z99"/>
    <mergeCell ref="AA98:AA99"/>
    <mergeCell ref="AB98:AB99"/>
    <mergeCell ref="Z78:Z79"/>
    <mergeCell ref="AA78:AA79"/>
    <mergeCell ref="AB78:AB79"/>
    <mergeCell ref="B81:H81"/>
    <mergeCell ref="Z82:Z83"/>
    <mergeCell ref="AA82:AA83"/>
    <mergeCell ref="AB82:AB83"/>
    <mergeCell ref="B85:H85"/>
    <mergeCell ref="Z86:Z87"/>
    <mergeCell ref="AA86:AA87"/>
    <mergeCell ref="AB86:AB87"/>
    <mergeCell ref="I89:O89"/>
    <mergeCell ref="P89:V89"/>
    <mergeCell ref="I93:O93"/>
    <mergeCell ref="P93:V93"/>
    <mergeCell ref="I81:O81"/>
    <mergeCell ref="P81:V81"/>
    <mergeCell ref="I85:O85"/>
    <mergeCell ref="P85:V85"/>
    <mergeCell ref="B89:H89"/>
    <mergeCell ref="Z116:Z117"/>
    <mergeCell ref="AA116:AA117"/>
    <mergeCell ref="AB116:AB117"/>
    <mergeCell ref="B119:H119"/>
    <mergeCell ref="Z120:Z121"/>
    <mergeCell ref="AA120:AA121"/>
    <mergeCell ref="AB120:AB121"/>
    <mergeCell ref="B123:H123"/>
    <mergeCell ref="Z124:Z125"/>
    <mergeCell ref="AA124:AA125"/>
    <mergeCell ref="AB124:AB125"/>
    <mergeCell ref="Z102:Z103"/>
    <mergeCell ref="AA102:AA103"/>
    <mergeCell ref="AB102:AB103"/>
    <mergeCell ref="B105:H105"/>
    <mergeCell ref="Z106:Z107"/>
    <mergeCell ref="AA106:AA107"/>
    <mergeCell ref="AB106:AB107"/>
    <mergeCell ref="B109:H109"/>
    <mergeCell ref="Z110:Z111"/>
    <mergeCell ref="AA110:AA111"/>
    <mergeCell ref="AB110:AB111"/>
    <mergeCell ref="I123:O123"/>
    <mergeCell ref="P123:V123"/>
    <mergeCell ref="Z140:Z141"/>
    <mergeCell ref="AA140:AA141"/>
    <mergeCell ref="AB140:AB141"/>
    <mergeCell ref="B143:H143"/>
    <mergeCell ref="Z144:Z145"/>
    <mergeCell ref="AA144:AA145"/>
    <mergeCell ref="AB144:AB145"/>
    <mergeCell ref="B147:H147"/>
    <mergeCell ref="Z148:Z149"/>
    <mergeCell ref="AA148:AA149"/>
    <mergeCell ref="AB148:AB149"/>
    <mergeCell ref="Z128:Z129"/>
    <mergeCell ref="AA128:AA129"/>
    <mergeCell ref="AB128:AB129"/>
    <mergeCell ref="B131:H131"/>
    <mergeCell ref="Z132:Z133"/>
    <mergeCell ref="AA132:AA133"/>
    <mergeCell ref="AB132:AB133"/>
    <mergeCell ref="B135:H135"/>
    <mergeCell ref="Z136:Z137"/>
    <mergeCell ref="AA136:AA137"/>
    <mergeCell ref="AB136:AB137"/>
    <mergeCell ref="I139:O139"/>
    <mergeCell ref="P139:V139"/>
    <mergeCell ref="I143:O143"/>
    <mergeCell ref="P143:V143"/>
    <mergeCell ref="I131:O131"/>
    <mergeCell ref="P131:V131"/>
    <mergeCell ref="I135:O135"/>
    <mergeCell ref="P135:V135"/>
    <mergeCell ref="B139:H139"/>
    <mergeCell ref="Z166:Z167"/>
    <mergeCell ref="AA166:AA167"/>
    <mergeCell ref="AB166:AB167"/>
    <mergeCell ref="B169:H169"/>
    <mergeCell ref="Z170:Z171"/>
    <mergeCell ref="AA170:AA171"/>
    <mergeCell ref="AB170:AB171"/>
    <mergeCell ref="B173:H173"/>
    <mergeCell ref="Z174:Z175"/>
    <mergeCell ref="AA174:AA175"/>
    <mergeCell ref="AB174:AB175"/>
    <mergeCell ref="Z154:Z155"/>
    <mergeCell ref="AA154:AA155"/>
    <mergeCell ref="AB154:AB155"/>
    <mergeCell ref="B157:H157"/>
    <mergeCell ref="Z158:Z159"/>
    <mergeCell ref="AA158:AA159"/>
    <mergeCell ref="AB158:AB159"/>
    <mergeCell ref="B161:H161"/>
    <mergeCell ref="Z162:Z163"/>
    <mergeCell ref="AA162:AA163"/>
    <mergeCell ref="AB162:AB163"/>
    <mergeCell ref="I173:O173"/>
    <mergeCell ref="P173:V173"/>
    <mergeCell ref="Z212:Z213"/>
    <mergeCell ref="AA212:AA213"/>
    <mergeCell ref="AB212:AB213"/>
    <mergeCell ref="Z192:Z193"/>
    <mergeCell ref="AA192:AA193"/>
    <mergeCell ref="AB192:AB193"/>
    <mergeCell ref="B195:H195"/>
    <mergeCell ref="Z196:Z197"/>
    <mergeCell ref="AA196:AA197"/>
    <mergeCell ref="AB196:AB197"/>
    <mergeCell ref="B199:H199"/>
    <mergeCell ref="Z200:Z201"/>
    <mergeCell ref="AA200:AA201"/>
    <mergeCell ref="AB200:AB201"/>
    <mergeCell ref="Z178:Z179"/>
    <mergeCell ref="AA178:AA179"/>
    <mergeCell ref="AB178:AB179"/>
    <mergeCell ref="B181:H181"/>
    <mergeCell ref="Z182:Z183"/>
    <mergeCell ref="AA182:AA183"/>
    <mergeCell ref="AB182:AB183"/>
    <mergeCell ref="B185:H185"/>
    <mergeCell ref="Z186:Z187"/>
    <mergeCell ref="AA186:AA187"/>
    <mergeCell ref="AB186:AB187"/>
    <mergeCell ref="P181:V181"/>
    <mergeCell ref="I185:O185"/>
    <mergeCell ref="P185:V185"/>
    <mergeCell ref="B191:H191"/>
    <mergeCell ref="Z216:Z217"/>
    <mergeCell ref="AA216:AA217"/>
    <mergeCell ref="AB216:AB217"/>
    <mergeCell ref="B219:H219"/>
    <mergeCell ref="Z220:Z221"/>
    <mergeCell ref="AA220:AA221"/>
    <mergeCell ref="AB220:AB221"/>
    <mergeCell ref="AC10:AC11"/>
    <mergeCell ref="AD10:AD11"/>
    <mergeCell ref="AC18:AC19"/>
    <mergeCell ref="AD18:AD19"/>
    <mergeCell ref="AC26:AC27"/>
    <mergeCell ref="AD26:AD27"/>
    <mergeCell ref="AC34:AC35"/>
    <mergeCell ref="AD34:AD35"/>
    <mergeCell ref="AC44:AC45"/>
    <mergeCell ref="AD44:AD45"/>
    <mergeCell ref="AC52:AC53"/>
    <mergeCell ref="AD52:AD53"/>
    <mergeCell ref="AC60:AC61"/>
    <mergeCell ref="AD60:AD61"/>
    <mergeCell ref="AC68:AC69"/>
    <mergeCell ref="AD68:AD69"/>
    <mergeCell ref="AC78:AC79"/>
    <mergeCell ref="Z204:Z205"/>
    <mergeCell ref="AA204:AA205"/>
    <mergeCell ref="AB204:AB205"/>
    <mergeCell ref="B207:H207"/>
    <mergeCell ref="Z208:Z209"/>
    <mergeCell ref="AA208:AA209"/>
    <mergeCell ref="AB208:AB209"/>
    <mergeCell ref="B211:H211"/>
    <mergeCell ref="AI10:AI11"/>
    <mergeCell ref="AM10:AM11"/>
    <mergeCell ref="AN10:AN11"/>
    <mergeCell ref="AO10:AO11"/>
    <mergeCell ref="AP10:AP11"/>
    <mergeCell ref="AQ10:AQ11"/>
    <mergeCell ref="AR10:AR11"/>
    <mergeCell ref="AC14:AC15"/>
    <mergeCell ref="AD14:AD15"/>
    <mergeCell ref="AE14:AE15"/>
    <mergeCell ref="AF14:AF15"/>
    <mergeCell ref="AG14:AG15"/>
    <mergeCell ref="AH14:AH15"/>
    <mergeCell ref="AI14:AI15"/>
    <mergeCell ref="AM14:AM15"/>
    <mergeCell ref="AN14:AN15"/>
    <mergeCell ref="AO14:AO15"/>
    <mergeCell ref="AP14:AP15"/>
    <mergeCell ref="AQ14:AQ15"/>
    <mergeCell ref="AR14:AR15"/>
    <mergeCell ref="AQ18:AQ19"/>
    <mergeCell ref="AR18:AR19"/>
    <mergeCell ref="AC22:AC23"/>
    <mergeCell ref="AD22:AD23"/>
    <mergeCell ref="AE22:AE23"/>
    <mergeCell ref="AF22:AF23"/>
    <mergeCell ref="AG22:AG23"/>
    <mergeCell ref="AH22:AH23"/>
    <mergeCell ref="AI22:AI23"/>
    <mergeCell ref="AM22:AM23"/>
    <mergeCell ref="AN22:AN23"/>
    <mergeCell ref="AO22:AO23"/>
    <mergeCell ref="AP22:AP23"/>
    <mergeCell ref="AQ22:AQ23"/>
    <mergeCell ref="AR22:AR23"/>
    <mergeCell ref="AE18:AE19"/>
    <mergeCell ref="AF18:AF19"/>
    <mergeCell ref="AG18:AG19"/>
    <mergeCell ref="AH18:AH19"/>
    <mergeCell ref="AI18:AI19"/>
    <mergeCell ref="AM18:AM19"/>
    <mergeCell ref="AN18:AN19"/>
    <mergeCell ref="AO18:AO19"/>
    <mergeCell ref="AP18:AP19"/>
    <mergeCell ref="AQ26:AQ27"/>
    <mergeCell ref="AR26:AR27"/>
    <mergeCell ref="AC30:AC31"/>
    <mergeCell ref="AD30:AD31"/>
    <mergeCell ref="AE30:AE31"/>
    <mergeCell ref="AF30:AF31"/>
    <mergeCell ref="AG30:AG31"/>
    <mergeCell ref="AH30:AH31"/>
    <mergeCell ref="AI30:AI31"/>
    <mergeCell ref="AM30:AM31"/>
    <mergeCell ref="AN30:AN31"/>
    <mergeCell ref="AO30:AO31"/>
    <mergeCell ref="AP30:AP31"/>
    <mergeCell ref="AQ30:AQ31"/>
    <mergeCell ref="AR30:AR31"/>
    <mergeCell ref="AE26:AE27"/>
    <mergeCell ref="AF26:AF27"/>
    <mergeCell ref="AG26:AG27"/>
    <mergeCell ref="AH26:AH27"/>
    <mergeCell ref="AI26:AI27"/>
    <mergeCell ref="AM26:AM27"/>
    <mergeCell ref="AN26:AN27"/>
    <mergeCell ref="AO26:AO27"/>
    <mergeCell ref="AP26:AP27"/>
    <mergeCell ref="AQ34:AQ35"/>
    <mergeCell ref="AR34:AR35"/>
    <mergeCell ref="AC40:AC41"/>
    <mergeCell ref="AD40:AD41"/>
    <mergeCell ref="AE40:AE41"/>
    <mergeCell ref="AF40:AF41"/>
    <mergeCell ref="AG40:AG41"/>
    <mergeCell ref="AH40:AH41"/>
    <mergeCell ref="AI40:AI41"/>
    <mergeCell ref="AM40:AM41"/>
    <mergeCell ref="AN40:AN41"/>
    <mergeCell ref="AO40:AO41"/>
    <mergeCell ref="AP40:AP41"/>
    <mergeCell ref="AQ40:AQ41"/>
    <mergeCell ref="AR40:AR41"/>
    <mergeCell ref="AE34:AE35"/>
    <mergeCell ref="AF34:AF35"/>
    <mergeCell ref="AG34:AG35"/>
    <mergeCell ref="AH34:AH35"/>
    <mergeCell ref="AI34:AI35"/>
    <mergeCell ref="AM34:AM35"/>
    <mergeCell ref="AN34:AN35"/>
    <mergeCell ref="AO34:AO35"/>
    <mergeCell ref="AP34:AP35"/>
    <mergeCell ref="AQ44:AQ45"/>
    <mergeCell ref="AR44:AR45"/>
    <mergeCell ref="AC48:AC49"/>
    <mergeCell ref="AD48:AD49"/>
    <mergeCell ref="AE48:AE49"/>
    <mergeCell ref="AF48:AF49"/>
    <mergeCell ref="AG48:AG49"/>
    <mergeCell ref="AH48:AH49"/>
    <mergeCell ref="AI48:AI49"/>
    <mergeCell ref="AM48:AM49"/>
    <mergeCell ref="AN48:AN49"/>
    <mergeCell ref="AO48:AO49"/>
    <mergeCell ref="AP48:AP49"/>
    <mergeCell ref="AQ48:AQ49"/>
    <mergeCell ref="AR48:AR49"/>
    <mergeCell ref="AE44:AE45"/>
    <mergeCell ref="AF44:AF45"/>
    <mergeCell ref="AG44:AG45"/>
    <mergeCell ref="AH44:AH45"/>
    <mergeCell ref="AI44:AI45"/>
    <mergeCell ref="AM44:AM45"/>
    <mergeCell ref="AN44:AN45"/>
    <mergeCell ref="AO44:AO45"/>
    <mergeCell ref="AP44:AP45"/>
    <mergeCell ref="AQ52:AQ53"/>
    <mergeCell ref="AR52:AR53"/>
    <mergeCell ref="AC56:AC57"/>
    <mergeCell ref="AD56:AD57"/>
    <mergeCell ref="AE56:AE57"/>
    <mergeCell ref="AF56:AF57"/>
    <mergeCell ref="AG56:AG57"/>
    <mergeCell ref="AH56:AH57"/>
    <mergeCell ref="AI56:AI57"/>
    <mergeCell ref="AM56:AM57"/>
    <mergeCell ref="AN56:AN57"/>
    <mergeCell ref="AO56:AO57"/>
    <mergeCell ref="AP56:AP57"/>
    <mergeCell ref="AQ56:AQ57"/>
    <mergeCell ref="AR56:AR57"/>
    <mergeCell ref="AE52:AE53"/>
    <mergeCell ref="AF52:AF53"/>
    <mergeCell ref="AG52:AG53"/>
    <mergeCell ref="AH52:AH53"/>
    <mergeCell ref="AI52:AI53"/>
    <mergeCell ref="AM52:AM53"/>
    <mergeCell ref="AN52:AN53"/>
    <mergeCell ref="AO52:AO53"/>
    <mergeCell ref="AP52:AP53"/>
    <mergeCell ref="AQ60:AQ61"/>
    <mergeCell ref="AR60:AR61"/>
    <mergeCell ref="AC64:AC65"/>
    <mergeCell ref="AD64:AD65"/>
    <mergeCell ref="AE64:AE65"/>
    <mergeCell ref="AF64:AF65"/>
    <mergeCell ref="AG64:AG65"/>
    <mergeCell ref="AH64:AH65"/>
    <mergeCell ref="AI64:AI65"/>
    <mergeCell ref="AM64:AM65"/>
    <mergeCell ref="AN64:AN65"/>
    <mergeCell ref="AO64:AO65"/>
    <mergeCell ref="AP64:AP65"/>
    <mergeCell ref="AQ64:AQ65"/>
    <mergeCell ref="AR64:AR65"/>
    <mergeCell ref="AE60:AE61"/>
    <mergeCell ref="AF60:AF61"/>
    <mergeCell ref="AG60:AG61"/>
    <mergeCell ref="AH60:AH61"/>
    <mergeCell ref="AI60:AI61"/>
    <mergeCell ref="AM60:AM61"/>
    <mergeCell ref="AN60:AN61"/>
    <mergeCell ref="AO60:AO61"/>
    <mergeCell ref="AP60:AP61"/>
    <mergeCell ref="AQ68:AQ69"/>
    <mergeCell ref="AR68:AR69"/>
    <mergeCell ref="AC72:AC73"/>
    <mergeCell ref="AD72:AD73"/>
    <mergeCell ref="AE72:AE73"/>
    <mergeCell ref="AF72:AF73"/>
    <mergeCell ref="AG72:AG73"/>
    <mergeCell ref="AH72:AH73"/>
    <mergeCell ref="AI72:AI73"/>
    <mergeCell ref="AM72:AM73"/>
    <mergeCell ref="AN72:AN73"/>
    <mergeCell ref="AO72:AO73"/>
    <mergeCell ref="AP72:AP73"/>
    <mergeCell ref="AQ72:AQ73"/>
    <mergeCell ref="AR72:AR73"/>
    <mergeCell ref="AE68:AE69"/>
    <mergeCell ref="AF68:AF69"/>
    <mergeCell ref="AG68:AG69"/>
    <mergeCell ref="AH68:AH69"/>
    <mergeCell ref="AI68:AI69"/>
    <mergeCell ref="AM68:AM69"/>
    <mergeCell ref="AN68:AN69"/>
    <mergeCell ref="AO68:AO69"/>
    <mergeCell ref="AP68:AP69"/>
    <mergeCell ref="AP78:AP79"/>
    <mergeCell ref="AQ78:AQ79"/>
    <mergeCell ref="AR78:AR79"/>
    <mergeCell ref="AC82:AC83"/>
    <mergeCell ref="AD82:AD83"/>
    <mergeCell ref="AE82:AE83"/>
    <mergeCell ref="AF82:AF83"/>
    <mergeCell ref="AG82:AG83"/>
    <mergeCell ref="AH82:AH83"/>
    <mergeCell ref="AI82:AI83"/>
    <mergeCell ref="AM82:AM83"/>
    <mergeCell ref="AN82:AN83"/>
    <mergeCell ref="AO82:AO83"/>
    <mergeCell ref="AP82:AP83"/>
    <mergeCell ref="AQ82:AQ83"/>
    <mergeCell ref="AR82:AR83"/>
    <mergeCell ref="AD78:AD79"/>
    <mergeCell ref="AE78:AE79"/>
    <mergeCell ref="AF78:AF79"/>
    <mergeCell ref="AG78:AG79"/>
    <mergeCell ref="AH78:AH79"/>
    <mergeCell ref="AI78:AI79"/>
    <mergeCell ref="AM78:AM79"/>
    <mergeCell ref="AN78:AN79"/>
    <mergeCell ref="AO78:AO79"/>
    <mergeCell ref="AO86:AO87"/>
    <mergeCell ref="AP86:AP87"/>
    <mergeCell ref="AQ86:AQ87"/>
    <mergeCell ref="AR86:AR87"/>
    <mergeCell ref="AC90:AC91"/>
    <mergeCell ref="AD90:AD91"/>
    <mergeCell ref="AE90:AE91"/>
    <mergeCell ref="AF90:AF91"/>
    <mergeCell ref="AG90:AG91"/>
    <mergeCell ref="AH90:AH91"/>
    <mergeCell ref="AI90:AI91"/>
    <mergeCell ref="AM90:AM91"/>
    <mergeCell ref="AN90:AN91"/>
    <mergeCell ref="AO90:AO91"/>
    <mergeCell ref="AP90:AP91"/>
    <mergeCell ref="AQ90:AQ91"/>
    <mergeCell ref="AR90:AR91"/>
    <mergeCell ref="AC86:AC87"/>
    <mergeCell ref="AD86:AD87"/>
    <mergeCell ref="AE86:AE87"/>
    <mergeCell ref="AF86:AF87"/>
    <mergeCell ref="AG86:AG87"/>
    <mergeCell ref="AH86:AH87"/>
    <mergeCell ref="AI86:AI87"/>
    <mergeCell ref="AM86:AM87"/>
    <mergeCell ref="AN86:AN87"/>
    <mergeCell ref="AO94:AO95"/>
    <mergeCell ref="AP94:AP95"/>
    <mergeCell ref="AQ94:AQ95"/>
    <mergeCell ref="AR94:AR95"/>
    <mergeCell ref="AC98:AC99"/>
    <mergeCell ref="AD98:AD99"/>
    <mergeCell ref="AE98:AE99"/>
    <mergeCell ref="AF98:AF99"/>
    <mergeCell ref="AG98:AG99"/>
    <mergeCell ref="AH98:AH99"/>
    <mergeCell ref="AI98:AI99"/>
    <mergeCell ref="AM98:AM99"/>
    <mergeCell ref="AN98:AN99"/>
    <mergeCell ref="AO98:AO99"/>
    <mergeCell ref="AP98:AP99"/>
    <mergeCell ref="AQ98:AQ99"/>
    <mergeCell ref="AR98:AR99"/>
    <mergeCell ref="AC94:AC95"/>
    <mergeCell ref="AD94:AD95"/>
    <mergeCell ref="AE94:AE95"/>
    <mergeCell ref="AF94:AF95"/>
    <mergeCell ref="AG94:AG95"/>
    <mergeCell ref="AH94:AH95"/>
    <mergeCell ref="AI94:AI95"/>
    <mergeCell ref="AM94:AM95"/>
    <mergeCell ref="AN94:AN95"/>
    <mergeCell ref="AO102:AO103"/>
    <mergeCell ref="AP102:AP103"/>
    <mergeCell ref="AQ102:AQ103"/>
    <mergeCell ref="AR102:AR103"/>
    <mergeCell ref="AC106:AC107"/>
    <mergeCell ref="AD106:AD107"/>
    <mergeCell ref="AE106:AE107"/>
    <mergeCell ref="AF106:AF107"/>
    <mergeCell ref="AG106:AG107"/>
    <mergeCell ref="AH106:AH107"/>
    <mergeCell ref="AI106:AI107"/>
    <mergeCell ref="AM106:AM107"/>
    <mergeCell ref="AN106:AN107"/>
    <mergeCell ref="AO106:AO107"/>
    <mergeCell ref="AP106:AP107"/>
    <mergeCell ref="AQ106:AQ107"/>
    <mergeCell ref="AR106:AR107"/>
    <mergeCell ref="AC102:AC103"/>
    <mergeCell ref="AD102:AD103"/>
    <mergeCell ref="AE102:AE103"/>
    <mergeCell ref="AF102:AF103"/>
    <mergeCell ref="AG102:AG103"/>
    <mergeCell ref="AH102:AH103"/>
    <mergeCell ref="AI102:AI103"/>
    <mergeCell ref="AM102:AM103"/>
    <mergeCell ref="AN102:AN103"/>
    <mergeCell ref="AO110:AO111"/>
    <mergeCell ref="AP110:AP111"/>
    <mergeCell ref="AQ110:AQ111"/>
    <mergeCell ref="AR110:AR111"/>
    <mergeCell ref="AC116:AC117"/>
    <mergeCell ref="AD116:AD117"/>
    <mergeCell ref="AE116:AE117"/>
    <mergeCell ref="AF116:AF117"/>
    <mergeCell ref="AG116:AG117"/>
    <mergeCell ref="AH116:AH117"/>
    <mergeCell ref="AI116:AI117"/>
    <mergeCell ref="AM116:AM117"/>
    <mergeCell ref="AN116:AN117"/>
    <mergeCell ref="AO116:AO117"/>
    <mergeCell ref="AP116:AP117"/>
    <mergeCell ref="AQ116:AQ117"/>
    <mergeCell ref="AR116:AR117"/>
    <mergeCell ref="AC110:AC111"/>
    <mergeCell ref="AD110:AD111"/>
    <mergeCell ref="AE110:AE111"/>
    <mergeCell ref="AF110:AF111"/>
    <mergeCell ref="AG110:AG111"/>
    <mergeCell ref="AH110:AH111"/>
    <mergeCell ref="AI110:AI111"/>
    <mergeCell ref="AM110:AM111"/>
    <mergeCell ref="AN110:AN111"/>
    <mergeCell ref="AO120:AO121"/>
    <mergeCell ref="AP120:AP121"/>
    <mergeCell ref="AQ120:AQ121"/>
    <mergeCell ref="AR120:AR121"/>
    <mergeCell ref="AC124:AC125"/>
    <mergeCell ref="AD124:AD125"/>
    <mergeCell ref="AE124:AE125"/>
    <mergeCell ref="AF124:AF125"/>
    <mergeCell ref="AG124:AG125"/>
    <mergeCell ref="AH124:AH125"/>
    <mergeCell ref="AI124:AI125"/>
    <mergeCell ref="AM124:AM125"/>
    <mergeCell ref="AN124:AN125"/>
    <mergeCell ref="AO124:AO125"/>
    <mergeCell ref="AP124:AP125"/>
    <mergeCell ref="AQ124:AQ125"/>
    <mergeCell ref="AR124:AR125"/>
    <mergeCell ref="AC120:AC121"/>
    <mergeCell ref="AD120:AD121"/>
    <mergeCell ref="AE120:AE121"/>
    <mergeCell ref="AF120:AF121"/>
    <mergeCell ref="AG120:AG121"/>
    <mergeCell ref="AH120:AH121"/>
    <mergeCell ref="AI120:AI121"/>
    <mergeCell ref="AM120:AM121"/>
    <mergeCell ref="AN120:AN121"/>
    <mergeCell ref="AO128:AO129"/>
    <mergeCell ref="AP128:AP129"/>
    <mergeCell ref="AQ128:AQ129"/>
    <mergeCell ref="AR128:AR129"/>
    <mergeCell ref="AC132:AC133"/>
    <mergeCell ref="AD132:AD133"/>
    <mergeCell ref="AE132:AE133"/>
    <mergeCell ref="AF132:AF133"/>
    <mergeCell ref="AG132:AG133"/>
    <mergeCell ref="AH132:AH133"/>
    <mergeCell ref="AI132:AI133"/>
    <mergeCell ref="AM132:AM133"/>
    <mergeCell ref="AN132:AN133"/>
    <mergeCell ref="AO132:AO133"/>
    <mergeCell ref="AP132:AP133"/>
    <mergeCell ref="AQ132:AQ133"/>
    <mergeCell ref="AR132:AR133"/>
    <mergeCell ref="AC128:AC129"/>
    <mergeCell ref="AD128:AD129"/>
    <mergeCell ref="AE128:AE129"/>
    <mergeCell ref="AF128:AF129"/>
    <mergeCell ref="AG128:AG129"/>
    <mergeCell ref="AH128:AH129"/>
    <mergeCell ref="AI128:AI129"/>
    <mergeCell ref="AM128:AM129"/>
    <mergeCell ref="AN128:AN129"/>
    <mergeCell ref="AO136:AO137"/>
    <mergeCell ref="AP136:AP137"/>
    <mergeCell ref="AQ136:AQ137"/>
    <mergeCell ref="AR136:AR137"/>
    <mergeCell ref="AC140:AC141"/>
    <mergeCell ref="AD140:AD141"/>
    <mergeCell ref="AE140:AE141"/>
    <mergeCell ref="AF140:AF141"/>
    <mergeCell ref="AG140:AG141"/>
    <mergeCell ref="AH140:AH141"/>
    <mergeCell ref="AI140:AI141"/>
    <mergeCell ref="AM140:AM141"/>
    <mergeCell ref="AN140:AN141"/>
    <mergeCell ref="AO140:AO141"/>
    <mergeCell ref="AP140:AP141"/>
    <mergeCell ref="AQ140:AQ141"/>
    <mergeCell ref="AR140:AR141"/>
    <mergeCell ref="AC136:AC137"/>
    <mergeCell ref="AD136:AD137"/>
    <mergeCell ref="AE136:AE137"/>
    <mergeCell ref="AF136:AF137"/>
    <mergeCell ref="AG136:AG137"/>
    <mergeCell ref="AH136:AH137"/>
    <mergeCell ref="AI136:AI137"/>
    <mergeCell ref="AM136:AM137"/>
    <mergeCell ref="AN136:AN137"/>
    <mergeCell ref="AO144:AO145"/>
    <mergeCell ref="AP144:AP145"/>
    <mergeCell ref="AQ144:AQ145"/>
    <mergeCell ref="AR144:AR145"/>
    <mergeCell ref="AC148:AC149"/>
    <mergeCell ref="AD148:AD149"/>
    <mergeCell ref="AE148:AE149"/>
    <mergeCell ref="AF148:AF149"/>
    <mergeCell ref="AG148:AG149"/>
    <mergeCell ref="AH148:AH149"/>
    <mergeCell ref="AI148:AI149"/>
    <mergeCell ref="AM148:AM149"/>
    <mergeCell ref="AN148:AN149"/>
    <mergeCell ref="AO148:AO149"/>
    <mergeCell ref="AP148:AP149"/>
    <mergeCell ref="AQ148:AQ149"/>
    <mergeCell ref="AR148:AR149"/>
    <mergeCell ref="AC144:AC145"/>
    <mergeCell ref="AD144:AD145"/>
    <mergeCell ref="AE144:AE145"/>
    <mergeCell ref="AF144:AF145"/>
    <mergeCell ref="AG144:AG145"/>
    <mergeCell ref="AH144:AH145"/>
    <mergeCell ref="AI144:AI145"/>
    <mergeCell ref="AM144:AM145"/>
    <mergeCell ref="AN144:AN145"/>
    <mergeCell ref="AO154:AO155"/>
    <mergeCell ref="AP154:AP155"/>
    <mergeCell ref="AQ154:AQ155"/>
    <mergeCell ref="AR154:AR155"/>
    <mergeCell ref="AC158:AC159"/>
    <mergeCell ref="AD158:AD159"/>
    <mergeCell ref="AE158:AE159"/>
    <mergeCell ref="AF158:AF159"/>
    <mergeCell ref="AG158:AG159"/>
    <mergeCell ref="AH158:AH159"/>
    <mergeCell ref="AI158:AI159"/>
    <mergeCell ref="AM158:AM159"/>
    <mergeCell ref="AN158:AN159"/>
    <mergeCell ref="AO158:AO159"/>
    <mergeCell ref="AP158:AP159"/>
    <mergeCell ref="AQ158:AQ159"/>
    <mergeCell ref="AR158:AR159"/>
    <mergeCell ref="AC154:AC155"/>
    <mergeCell ref="AD154:AD155"/>
    <mergeCell ref="AE154:AE155"/>
    <mergeCell ref="AF154:AF155"/>
    <mergeCell ref="AG154:AG155"/>
    <mergeCell ref="AH154:AH155"/>
    <mergeCell ref="AI154:AI155"/>
    <mergeCell ref="AM154:AM155"/>
    <mergeCell ref="AN154:AN155"/>
    <mergeCell ref="AO162:AO163"/>
    <mergeCell ref="AP162:AP163"/>
    <mergeCell ref="AQ162:AQ163"/>
    <mergeCell ref="AR162:AR163"/>
    <mergeCell ref="AC166:AC167"/>
    <mergeCell ref="AD166:AD167"/>
    <mergeCell ref="AE166:AE167"/>
    <mergeCell ref="AF166:AF167"/>
    <mergeCell ref="AG166:AG167"/>
    <mergeCell ref="AH166:AH167"/>
    <mergeCell ref="AI166:AI167"/>
    <mergeCell ref="AM166:AM167"/>
    <mergeCell ref="AN166:AN167"/>
    <mergeCell ref="AO166:AO167"/>
    <mergeCell ref="AP166:AP167"/>
    <mergeCell ref="AQ166:AQ167"/>
    <mergeCell ref="AR166:AR167"/>
    <mergeCell ref="AC162:AC163"/>
    <mergeCell ref="AD162:AD163"/>
    <mergeCell ref="AE162:AE163"/>
    <mergeCell ref="AF162:AF163"/>
    <mergeCell ref="AG162:AG163"/>
    <mergeCell ref="AH162:AH163"/>
    <mergeCell ref="AI162:AI163"/>
    <mergeCell ref="AM162:AM163"/>
    <mergeCell ref="AN162:AN163"/>
    <mergeCell ref="AO170:AO171"/>
    <mergeCell ref="AP170:AP171"/>
    <mergeCell ref="AQ170:AQ171"/>
    <mergeCell ref="AR170:AR171"/>
    <mergeCell ref="AC174:AC175"/>
    <mergeCell ref="AD174:AD175"/>
    <mergeCell ref="AE174:AE175"/>
    <mergeCell ref="AF174:AF175"/>
    <mergeCell ref="AG174:AG175"/>
    <mergeCell ref="AH174:AH175"/>
    <mergeCell ref="AI174:AI175"/>
    <mergeCell ref="AM174:AM175"/>
    <mergeCell ref="AN174:AN175"/>
    <mergeCell ref="AO174:AO175"/>
    <mergeCell ref="AP174:AP175"/>
    <mergeCell ref="AQ174:AQ175"/>
    <mergeCell ref="AR174:AR175"/>
    <mergeCell ref="AC170:AC171"/>
    <mergeCell ref="AD170:AD171"/>
    <mergeCell ref="AE170:AE171"/>
    <mergeCell ref="AF170:AF171"/>
    <mergeCell ref="AG170:AG171"/>
    <mergeCell ref="AH170:AH171"/>
    <mergeCell ref="AI170:AI171"/>
    <mergeCell ref="AM170:AM171"/>
    <mergeCell ref="AN170:AN171"/>
    <mergeCell ref="AO178:AO179"/>
    <mergeCell ref="AP178:AP179"/>
    <mergeCell ref="AQ178:AQ179"/>
    <mergeCell ref="AR178:AR179"/>
    <mergeCell ref="AC182:AC183"/>
    <mergeCell ref="AD182:AD183"/>
    <mergeCell ref="AE182:AE183"/>
    <mergeCell ref="AF182:AF183"/>
    <mergeCell ref="AG182:AG183"/>
    <mergeCell ref="AH182:AH183"/>
    <mergeCell ref="AI182:AI183"/>
    <mergeCell ref="AM182:AM183"/>
    <mergeCell ref="AN182:AN183"/>
    <mergeCell ref="AO182:AO183"/>
    <mergeCell ref="AP182:AP183"/>
    <mergeCell ref="AQ182:AQ183"/>
    <mergeCell ref="AR182:AR183"/>
    <mergeCell ref="AC178:AC179"/>
    <mergeCell ref="AD178:AD179"/>
    <mergeCell ref="AE178:AE179"/>
    <mergeCell ref="AF178:AF179"/>
    <mergeCell ref="AG178:AG179"/>
    <mergeCell ref="AH178:AH179"/>
    <mergeCell ref="AI178:AI179"/>
    <mergeCell ref="AM178:AM179"/>
    <mergeCell ref="AN178:AN179"/>
    <mergeCell ref="AO186:AO187"/>
    <mergeCell ref="AP186:AP187"/>
    <mergeCell ref="AQ186:AQ187"/>
    <mergeCell ref="AR186:AR187"/>
    <mergeCell ref="AC192:AC193"/>
    <mergeCell ref="AD192:AD193"/>
    <mergeCell ref="AE192:AE193"/>
    <mergeCell ref="AF192:AF193"/>
    <mergeCell ref="AG192:AG193"/>
    <mergeCell ref="AH192:AH193"/>
    <mergeCell ref="AI192:AI193"/>
    <mergeCell ref="AM192:AM193"/>
    <mergeCell ref="AN192:AN193"/>
    <mergeCell ref="AO192:AO193"/>
    <mergeCell ref="AP192:AP193"/>
    <mergeCell ref="AQ192:AQ193"/>
    <mergeCell ref="AR192:AR193"/>
    <mergeCell ref="AC186:AC187"/>
    <mergeCell ref="AD186:AD187"/>
    <mergeCell ref="AE186:AE187"/>
    <mergeCell ref="AF186:AF187"/>
    <mergeCell ref="AG186:AG187"/>
    <mergeCell ref="AH186:AH187"/>
    <mergeCell ref="AI186:AI187"/>
    <mergeCell ref="AM186:AM187"/>
    <mergeCell ref="AN186:AN187"/>
    <mergeCell ref="AO196:AO197"/>
    <mergeCell ref="AP196:AP197"/>
    <mergeCell ref="AQ196:AQ197"/>
    <mergeCell ref="AR196:AR197"/>
    <mergeCell ref="AC200:AC201"/>
    <mergeCell ref="AD200:AD201"/>
    <mergeCell ref="AE200:AE201"/>
    <mergeCell ref="AF200:AF201"/>
    <mergeCell ref="AG200:AG201"/>
    <mergeCell ref="AH200:AH201"/>
    <mergeCell ref="AI200:AI201"/>
    <mergeCell ref="AM200:AM201"/>
    <mergeCell ref="AN200:AN201"/>
    <mergeCell ref="AO200:AO201"/>
    <mergeCell ref="AP200:AP201"/>
    <mergeCell ref="AQ200:AQ201"/>
    <mergeCell ref="AR200:AR201"/>
    <mergeCell ref="AC196:AC197"/>
    <mergeCell ref="AD196:AD197"/>
    <mergeCell ref="AE196:AE197"/>
    <mergeCell ref="AF196:AF197"/>
    <mergeCell ref="AG196:AG197"/>
    <mergeCell ref="AH196:AH197"/>
    <mergeCell ref="AI196:AI197"/>
    <mergeCell ref="AM196:AM197"/>
    <mergeCell ref="AN196:AN197"/>
    <mergeCell ref="AO204:AO205"/>
    <mergeCell ref="AP204:AP205"/>
    <mergeCell ref="AQ204:AQ205"/>
    <mergeCell ref="AR204:AR205"/>
    <mergeCell ref="AC208:AC209"/>
    <mergeCell ref="AD208:AD209"/>
    <mergeCell ref="AE208:AE209"/>
    <mergeCell ref="AF208:AF209"/>
    <mergeCell ref="AG208:AG209"/>
    <mergeCell ref="AH208:AH209"/>
    <mergeCell ref="AI208:AI209"/>
    <mergeCell ref="AM208:AM209"/>
    <mergeCell ref="AN208:AN209"/>
    <mergeCell ref="AO208:AO209"/>
    <mergeCell ref="AP208:AP209"/>
    <mergeCell ref="AQ208:AQ209"/>
    <mergeCell ref="AR208:AR209"/>
    <mergeCell ref="AC204:AC205"/>
    <mergeCell ref="AD204:AD205"/>
    <mergeCell ref="AE204:AE205"/>
    <mergeCell ref="AF204:AF205"/>
    <mergeCell ref="AG204:AG205"/>
    <mergeCell ref="AH204:AH205"/>
    <mergeCell ref="AI204:AI205"/>
    <mergeCell ref="AM204:AM205"/>
    <mergeCell ref="AN204:AN205"/>
    <mergeCell ref="AO212:AO213"/>
    <mergeCell ref="AP212:AP213"/>
    <mergeCell ref="AQ212:AQ213"/>
    <mergeCell ref="AR212:AR213"/>
    <mergeCell ref="AC216:AC217"/>
    <mergeCell ref="AD216:AD217"/>
    <mergeCell ref="AE216:AE217"/>
    <mergeCell ref="AF216:AF217"/>
    <mergeCell ref="AG216:AG217"/>
    <mergeCell ref="AH216:AH217"/>
    <mergeCell ref="AI216:AI217"/>
    <mergeCell ref="AM216:AM217"/>
    <mergeCell ref="AN216:AN217"/>
    <mergeCell ref="AO216:AO217"/>
    <mergeCell ref="AP216:AP217"/>
    <mergeCell ref="AQ216:AQ217"/>
    <mergeCell ref="AR216:AR217"/>
    <mergeCell ref="AC212:AC213"/>
    <mergeCell ref="AD212:AD213"/>
    <mergeCell ref="AE212:AE213"/>
    <mergeCell ref="AF212:AF213"/>
    <mergeCell ref="AG212:AG213"/>
    <mergeCell ref="AH212:AH213"/>
    <mergeCell ref="AI212:AI213"/>
    <mergeCell ref="AM212:AM213"/>
    <mergeCell ref="AN212:AN213"/>
    <mergeCell ref="Z224:Z225"/>
    <mergeCell ref="AA224:AA225"/>
    <mergeCell ref="AB224:AB225"/>
    <mergeCell ref="AO220:AO221"/>
    <mergeCell ref="AP220:AP221"/>
    <mergeCell ref="AQ220:AQ221"/>
    <mergeCell ref="AR220:AR221"/>
    <mergeCell ref="AC224:AC225"/>
    <mergeCell ref="AD224:AD225"/>
    <mergeCell ref="AE224:AE225"/>
    <mergeCell ref="AF224:AF225"/>
    <mergeCell ref="AG224:AG225"/>
    <mergeCell ref="AH224:AH225"/>
    <mergeCell ref="AI224:AI225"/>
    <mergeCell ref="AM224:AM225"/>
    <mergeCell ref="AN224:AN225"/>
    <mergeCell ref="AO224:AO225"/>
    <mergeCell ref="AP224:AP225"/>
    <mergeCell ref="AQ224:AQ225"/>
    <mergeCell ref="AR224:AR225"/>
    <mergeCell ref="AC220:AC221"/>
    <mergeCell ref="AD220:AD221"/>
    <mergeCell ref="AE220:AE221"/>
    <mergeCell ref="AF220:AF221"/>
    <mergeCell ref="AG220:AG221"/>
    <mergeCell ref="AH220:AH221"/>
    <mergeCell ref="AI220:AI221"/>
    <mergeCell ref="AM220:AM221"/>
    <mergeCell ref="AN220:AN221"/>
  </mergeCells>
  <conditionalFormatting sqref="X176 X180 X184 X188:X190 X194 X198 X202 X206 X210 X214 X218 X222 X168 X164 X160 X156 X150:X152 X146 X142 X138 X134 X130 X126 X122 X118 X112:X114 X108 X104 X100 X96 X92 X88 X84 X172 X80 X74:X76 X70 X66 X62 X58 X54 X50 X46 X42 X36:X38 X227 X229:X1048576 F228">
    <cfRule type="cellIs" dxfId="1284" priority="3056" operator="equal">
      <formula>1</formula>
    </cfRule>
  </conditionalFormatting>
  <conditionalFormatting sqref="W36:W38 W42 W46 W50 W54 W58 W62 W66 W70 W74:W76 W80 W84 W88 W92 W96 W100 W104 W108 W112:W114 W118 W122 W126 W130 W134 W138 W142 W146 W150:W152 W156 W160 W164 W168 W172 W176 W180 W184 W188:W190 W194 W198 W202 W206 W210 W214 W218 W222 W229:W1048576 E228 W226:W227">
    <cfRule type="cellIs" dxfId="1283" priority="3053" operator="between">
      <formula>1</formula>
      <formula>7</formula>
    </cfRule>
  </conditionalFormatting>
  <conditionalFormatting sqref="W33:W34">
    <cfRule type="cellIs" dxfId="1282" priority="1963" operator="between">
      <formula>1</formula>
      <formula>7</formula>
    </cfRule>
  </conditionalFormatting>
  <conditionalFormatting sqref="X39 X41">
    <cfRule type="cellIs" dxfId="1281" priority="1918" operator="equal">
      <formula>1</formula>
    </cfRule>
  </conditionalFormatting>
  <conditionalFormatting sqref="X41">
    <cfRule type="cellIs" dxfId="1280" priority="1915" operator="equal">
      <formula>6</formula>
    </cfRule>
    <cfRule type="cellIs" dxfId="1279" priority="1916" operator="between">
      <formula>1</formula>
      <formula>2</formula>
    </cfRule>
  </conditionalFormatting>
  <conditionalFormatting sqref="W39:W40">
    <cfRule type="cellIs" dxfId="1278" priority="1914" operator="between">
      <formula>1</formula>
      <formula>7</formula>
    </cfRule>
  </conditionalFormatting>
  <conditionalFormatting sqref="W43:W44">
    <cfRule type="cellIs" dxfId="1277" priority="1868" operator="between">
      <formula>1</formula>
      <formula>5</formula>
    </cfRule>
  </conditionalFormatting>
  <conditionalFormatting sqref="P48:V48">
    <cfRule type="cellIs" dxfId="1276" priority="1820" operator="equal">
      <formula>1</formula>
    </cfRule>
  </conditionalFormatting>
  <conditionalFormatting sqref="X36:X38 X42 X46 X50 X54 X58 X62 X66 X70 X74:X76 X80 X84 X88 X92 X96 X100 X104 X108 X112:X114 X118 X122 X126 X130 X134 X138 X142 X146 X150:X152 X156 X160 X164 X168 X172 X176 X180 X184 X188:X190 X194 X198 X202 X206 X210 X214 X218 X222 X229:X1048576 F228 X226:X227">
    <cfRule type="cellIs" dxfId="1275" priority="2628" operator="between">
      <formula>1</formula>
      <formula>6</formula>
    </cfRule>
  </conditionalFormatting>
  <conditionalFormatting sqref="X32 X28 X24 X16">
    <cfRule type="cellIs" dxfId="1274" priority="2623" operator="equal">
      <formula>1</formula>
    </cfRule>
  </conditionalFormatting>
  <conditionalFormatting sqref="W16 W20 W24 W28 W32">
    <cfRule type="cellIs" dxfId="1273" priority="2622" operator="between">
      <formula>1</formula>
      <formula>7</formula>
    </cfRule>
  </conditionalFormatting>
  <conditionalFormatting sqref="X20">
    <cfRule type="cellIs" dxfId="1272" priority="2601" operator="equal">
      <formula>1</formula>
    </cfRule>
  </conditionalFormatting>
  <conditionalFormatting sqref="W20">
    <cfRule type="cellIs" dxfId="1271" priority="2600" operator="between">
      <formula>1</formula>
      <formula>5</formula>
    </cfRule>
  </conditionalFormatting>
  <conditionalFormatting sqref="X20">
    <cfRule type="cellIs" dxfId="1270" priority="2598" operator="equal">
      <formula>6</formula>
    </cfRule>
    <cfRule type="cellIs" dxfId="1269" priority="2599" operator="between">
      <formula>1</formula>
      <formula>2</formula>
    </cfRule>
  </conditionalFormatting>
  <conditionalFormatting sqref="W20">
    <cfRule type="cellIs" dxfId="1268" priority="2597" operator="between">
      <formula>1</formula>
      <formula>7</formula>
    </cfRule>
  </conditionalFormatting>
  <conditionalFormatting sqref="X16 X20 X24 X28 X32">
    <cfRule type="cellIs" dxfId="1267" priority="2576" operator="between">
      <formula>1</formula>
      <formula>6</formula>
    </cfRule>
  </conditionalFormatting>
  <conditionalFormatting sqref="W16 W20 W24 W28 W32">
    <cfRule type="cellIs" dxfId="1266" priority="2569" operator="between">
      <formula>1</formula>
      <formula>7</formula>
    </cfRule>
    <cfRule type="cellIs" dxfId="1265" priority="2570" operator="between">
      <formula>1</formula>
      <formula>7</formula>
    </cfRule>
    <cfRule type="cellIs" dxfId="1264" priority="2573" operator="between">
      <formula>1</formula>
      <formula>5</formula>
    </cfRule>
    <cfRule type="cellIs" dxfId="1263" priority="2575" operator="between">
      <formula>1</formula>
      <formula>5</formula>
    </cfRule>
  </conditionalFormatting>
  <conditionalFormatting sqref="X16 X20 X24 X28 X32">
    <cfRule type="cellIs" dxfId="1262" priority="2568" operator="between">
      <formula>1</formula>
      <formula>2</formula>
    </cfRule>
    <cfRule type="cellIs" dxfId="1261" priority="2574" operator="between">
      <formula>1</formula>
      <formula>2</formula>
    </cfRule>
  </conditionalFormatting>
  <conditionalFormatting sqref="V11">
    <cfRule type="cellIs" dxfId="1260" priority="2239" operator="equal">
      <formula>1</formula>
    </cfRule>
  </conditionalFormatting>
  <conditionalFormatting sqref="Y3">
    <cfRule type="cellIs" dxfId="1259" priority="2322" operator="equal">
      <formula>1</formula>
    </cfRule>
  </conditionalFormatting>
  <conditionalFormatting sqref="P40:V40">
    <cfRule type="cellIs" dxfId="1258" priority="1908" operator="equal">
      <formula>1</formula>
    </cfRule>
  </conditionalFormatting>
  <conditionalFormatting sqref="P99:U99">
    <cfRule type="cellIs" dxfId="1257" priority="1485" operator="equal">
      <formula>1</formula>
    </cfRule>
  </conditionalFormatting>
  <conditionalFormatting sqref="V107">
    <cfRule type="cellIs" dxfId="1256" priority="1436" operator="equal">
      <formula>1</formula>
    </cfRule>
  </conditionalFormatting>
  <conditionalFormatting sqref="X109 X111">
    <cfRule type="cellIs" dxfId="1255" priority="1390" operator="equal">
      <formula>1</formula>
    </cfRule>
  </conditionalFormatting>
  <conditionalFormatting sqref="P124:V124">
    <cfRule type="cellIs" dxfId="1254" priority="1248" operator="equal">
      <formula>1</formula>
    </cfRule>
  </conditionalFormatting>
  <conditionalFormatting sqref="P145:U145">
    <cfRule type="cellIs" dxfId="1253" priority="1001" operator="equal">
      <formula>1</formula>
    </cfRule>
  </conditionalFormatting>
  <conditionalFormatting sqref="V155">
    <cfRule type="cellIs" dxfId="1252" priority="952" operator="equal">
      <formula>1</formula>
    </cfRule>
  </conditionalFormatting>
  <conditionalFormatting sqref="X157 X159">
    <cfRule type="cellIs" dxfId="1251" priority="906" operator="equal">
      <formula>1</formula>
    </cfRule>
  </conditionalFormatting>
  <conditionalFormatting sqref="P170:V170">
    <cfRule type="cellIs" dxfId="1250" priority="764" operator="equal">
      <formula>1</formula>
    </cfRule>
  </conditionalFormatting>
  <conditionalFormatting sqref="V3">
    <cfRule type="cellIs" dxfId="1249" priority="2357" operator="equal">
      <formula>1</formula>
    </cfRule>
  </conditionalFormatting>
  <conditionalFormatting sqref="W1:W2">
    <cfRule type="cellIs" dxfId="1248" priority="2356" operator="between">
      <formula>1</formula>
      <formula>7</formula>
    </cfRule>
  </conditionalFormatting>
  <conditionalFormatting sqref="X1 X3">
    <cfRule type="cellIs" dxfId="1247" priority="2355" operator="equal">
      <formula>1</formula>
    </cfRule>
  </conditionalFormatting>
  <conditionalFormatting sqref="W2">
    <cfRule type="cellIs" dxfId="1246" priority="2346" operator="between">
      <formula>1</formula>
      <formula>7</formula>
    </cfRule>
    <cfRule type="cellIs" dxfId="1245" priority="2347" operator="equal">
      <formula>1</formula>
    </cfRule>
    <cfRule type="cellIs" dxfId="1244" priority="2354" operator="between">
      <formula>1</formula>
      <formula>5</formula>
    </cfRule>
  </conditionalFormatting>
  <conditionalFormatting sqref="X3">
    <cfRule type="cellIs" dxfId="1243" priority="2352" operator="equal">
      <formula>6</formula>
    </cfRule>
    <cfRule type="cellIs" dxfId="1242" priority="2353" operator="between">
      <formula>1</formula>
      <formula>2</formula>
    </cfRule>
  </conditionalFormatting>
  <conditionalFormatting sqref="W1:W2">
    <cfRule type="cellIs" dxfId="1241" priority="2351" operator="between">
      <formula>1</formula>
      <formula>7</formula>
    </cfRule>
  </conditionalFormatting>
  <conditionalFormatting sqref="X1 X3">
    <cfRule type="cellIs" dxfId="1240" priority="2350" operator="between">
      <formula>1</formula>
      <formula>6</formula>
    </cfRule>
  </conditionalFormatting>
  <conditionalFormatting sqref="W1:W2">
    <cfRule type="cellIs" dxfId="1239" priority="2349" operator="between">
      <formula>1</formula>
      <formula>5</formula>
    </cfRule>
  </conditionalFormatting>
  <conditionalFormatting sqref="X1 X3">
    <cfRule type="cellIs" dxfId="1238" priority="2348" operator="between">
      <formula>1</formula>
      <formula>2</formula>
    </cfRule>
  </conditionalFormatting>
  <conditionalFormatting sqref="P2:V2">
    <cfRule type="cellIs" dxfId="1237" priority="2345" operator="equal">
      <formula>1</formula>
    </cfRule>
  </conditionalFormatting>
  <conditionalFormatting sqref="Y3">
    <cfRule type="cellIs" dxfId="1236" priority="2317" operator="equal">
      <formula>44348</formula>
    </cfRule>
    <cfRule type="cellIs" dxfId="1235" priority="2323" operator="equal">
      <formula>"Gewinn"</formula>
    </cfRule>
    <cfRule type="cellIs" dxfId="1234" priority="2324" operator="equal">
      <formula>"Kein Gewinn"</formula>
    </cfRule>
    <cfRule type="cellIs" dxfId="1233" priority="2328" operator="equal">
      <formula>"Kein Gewinn"</formula>
    </cfRule>
    <cfRule type="cellIs" dxfId="1232" priority="2344" operator="equal">
      <formula>1</formula>
    </cfRule>
  </conditionalFormatting>
  <conditionalFormatting sqref="Y3">
    <cfRule type="cellIs" dxfId="1231" priority="2343" operator="between">
      <formula>1</formula>
      <formula>6</formula>
    </cfRule>
  </conditionalFormatting>
  <conditionalFormatting sqref="Y3">
    <cfRule type="cellIs" dxfId="1230" priority="2342" operator="between">
      <formula>1</formula>
      <formula>2</formula>
    </cfRule>
  </conditionalFormatting>
  <conditionalFormatting sqref="W1:W2">
    <cfRule type="cellIs" dxfId="1229" priority="2340" operator="equal">
      <formula>"Gewinn"</formula>
    </cfRule>
    <cfRule type="cellIs" dxfId="1228" priority="2341" operator="equal">
      <formula>"Kein Gewinn"</formula>
    </cfRule>
  </conditionalFormatting>
  <conditionalFormatting sqref="X1:X3">
    <cfRule type="cellIs" dxfId="1227" priority="2338" operator="equal">
      <formula>"Gewinn"</formula>
    </cfRule>
    <cfRule type="cellIs" dxfId="1226" priority="2339" operator="equal">
      <formula>"Kein Gewinn"</formula>
    </cfRule>
  </conditionalFormatting>
  <conditionalFormatting sqref="Y2:Y3">
    <cfRule type="cellIs" dxfId="1225" priority="2337" operator="equal">
      <formula>"Gewinn"</formula>
    </cfRule>
  </conditionalFormatting>
  <conditionalFormatting sqref="Y2:Y3">
    <cfRule type="cellIs" dxfId="1224" priority="2336" operator="equal">
      <formula>"Kein Gewinn"</formula>
    </cfRule>
  </conditionalFormatting>
  <conditionalFormatting sqref="Y2:Y3">
    <cfRule type="cellIs" dxfId="1223" priority="2335" operator="equal">
      <formula>"Kein Gewinn"</formula>
    </cfRule>
  </conditionalFormatting>
  <conditionalFormatting sqref="Y2:Y3">
    <cfRule type="cellIs" dxfId="1222" priority="2334" operator="equal">
      <formula>"Gewinn"</formula>
    </cfRule>
  </conditionalFormatting>
  <conditionalFormatting sqref="Y3">
    <cfRule type="cellIs" dxfId="1221" priority="2332" operator="equal">
      <formula>"Gewinn"</formula>
    </cfRule>
    <cfRule type="cellIs" dxfId="1220" priority="2333" operator="equal">
      <formula>"Gewinn"</formula>
    </cfRule>
  </conditionalFormatting>
  <conditionalFormatting sqref="Y3">
    <cfRule type="cellIs" dxfId="1219" priority="2331" operator="equal">
      <formula>1</formula>
    </cfRule>
  </conditionalFormatting>
  <conditionalFormatting sqref="Y3">
    <cfRule type="cellIs" dxfId="1218" priority="2330" operator="between">
      <formula>1</formula>
      <formula>6</formula>
    </cfRule>
  </conditionalFormatting>
  <conditionalFormatting sqref="Y3">
    <cfRule type="cellIs" dxfId="1217" priority="2329" operator="between">
      <formula>1</formula>
      <formula>2</formula>
    </cfRule>
  </conditionalFormatting>
  <conditionalFormatting sqref="Y3">
    <cfRule type="cellIs" dxfId="1216" priority="2327" operator="equal">
      <formula>1</formula>
    </cfRule>
  </conditionalFormatting>
  <conditionalFormatting sqref="Y3">
    <cfRule type="cellIs" dxfId="1215" priority="2326" operator="between">
      <formula>1</formula>
      <formula>6</formula>
    </cfRule>
  </conditionalFormatting>
  <conditionalFormatting sqref="Y3">
    <cfRule type="cellIs" dxfId="1214" priority="2325" operator="between">
      <formula>1</formula>
      <formula>2</formula>
    </cfRule>
  </conditionalFormatting>
  <conditionalFormatting sqref="Y3">
    <cfRule type="cellIs" dxfId="1213" priority="2321" operator="between">
      <formula>1</formula>
      <formula>6</formula>
    </cfRule>
  </conditionalFormatting>
  <conditionalFormatting sqref="Y3">
    <cfRule type="cellIs" dxfId="1212" priority="2320" operator="between">
      <formula>1</formula>
      <formula>2</formula>
    </cfRule>
  </conditionalFormatting>
  <conditionalFormatting sqref="X2">
    <cfRule type="cellIs" dxfId="1211" priority="2319" operator="equal">
      <formula>"Kein Gewinn"</formula>
    </cfRule>
  </conditionalFormatting>
  <conditionalFormatting sqref="P3:U3">
    <cfRule type="cellIs" dxfId="1210" priority="2318" operator="equal">
      <formula>1</formula>
    </cfRule>
  </conditionalFormatting>
  <conditionalFormatting sqref="W3">
    <cfRule type="cellIs" dxfId="1209" priority="2316" operator="equal">
      <formula>"Gewinn"</formula>
    </cfRule>
  </conditionalFormatting>
  <conditionalFormatting sqref="W3">
    <cfRule type="cellIs" dxfId="1208" priority="2315" operator="equal">
      <formula>"Kein Gewinn"</formula>
    </cfRule>
  </conditionalFormatting>
  <conditionalFormatting sqref="W3">
    <cfRule type="cellIs" dxfId="1207" priority="2314" operator="equal">
      <formula>"Gewinn"</formula>
    </cfRule>
  </conditionalFormatting>
  <conditionalFormatting sqref="V7">
    <cfRule type="cellIs" dxfId="1206" priority="2313" operator="equal">
      <formula>1</formula>
    </cfRule>
  </conditionalFormatting>
  <conditionalFormatting sqref="W5:W6">
    <cfRule type="cellIs" dxfId="1205" priority="2312" operator="between">
      <formula>1</formula>
      <formula>7</formula>
    </cfRule>
  </conditionalFormatting>
  <conditionalFormatting sqref="X5 X7">
    <cfRule type="cellIs" dxfId="1204" priority="2311" operator="equal">
      <formula>1</formula>
    </cfRule>
  </conditionalFormatting>
  <conditionalFormatting sqref="W6">
    <cfRule type="cellIs" dxfId="1203" priority="2302" operator="between">
      <formula>1</formula>
      <formula>7</formula>
    </cfRule>
    <cfRule type="cellIs" dxfId="1202" priority="2303" operator="equal">
      <formula>1</formula>
    </cfRule>
    <cfRule type="cellIs" dxfId="1201" priority="2310" operator="between">
      <formula>1</formula>
      <formula>5</formula>
    </cfRule>
  </conditionalFormatting>
  <conditionalFormatting sqref="X7">
    <cfRule type="cellIs" dxfId="1200" priority="2308" operator="equal">
      <formula>6</formula>
    </cfRule>
    <cfRule type="cellIs" dxfId="1199" priority="2309" operator="between">
      <formula>1</formula>
      <formula>2</formula>
    </cfRule>
  </conditionalFormatting>
  <conditionalFormatting sqref="W5:W6">
    <cfRule type="cellIs" dxfId="1198" priority="2307" operator="between">
      <formula>1</formula>
      <formula>7</formula>
    </cfRule>
  </conditionalFormatting>
  <conditionalFormatting sqref="X5 X7">
    <cfRule type="cellIs" dxfId="1197" priority="2306" operator="between">
      <formula>1</formula>
      <formula>6</formula>
    </cfRule>
  </conditionalFormatting>
  <conditionalFormatting sqref="W5:W6">
    <cfRule type="cellIs" dxfId="1196" priority="2305" operator="between">
      <formula>1</formula>
      <formula>5</formula>
    </cfRule>
  </conditionalFormatting>
  <conditionalFormatting sqref="X5 X7">
    <cfRule type="cellIs" dxfId="1195" priority="2304" operator="between">
      <formula>1</formula>
      <formula>2</formula>
    </cfRule>
  </conditionalFormatting>
  <conditionalFormatting sqref="P6:V6">
    <cfRule type="cellIs" dxfId="1194" priority="2301" operator="equal">
      <formula>1</formula>
    </cfRule>
  </conditionalFormatting>
  <conditionalFormatting sqref="Y7">
    <cfRule type="cellIs" dxfId="1193" priority="171" operator="between">
      <formula>1</formula>
      <formula>6</formula>
    </cfRule>
    <cfRule type="cellIs" dxfId="1192" priority="2273" operator="equal">
      <formula>44348</formula>
    </cfRule>
    <cfRule type="cellIs" dxfId="1191" priority="2279" operator="equal">
      <formula>"Gewinn"</formula>
    </cfRule>
    <cfRule type="cellIs" dxfId="1190" priority="2280" operator="equal">
      <formula>"Kein Gewinn"</formula>
    </cfRule>
    <cfRule type="cellIs" dxfId="1189" priority="2284" operator="equal">
      <formula>"Kein Gewinn"</formula>
    </cfRule>
    <cfRule type="cellIs" dxfId="1188" priority="2300" operator="equal">
      <formula>1</formula>
    </cfRule>
  </conditionalFormatting>
  <conditionalFormatting sqref="Y7">
    <cfRule type="cellIs" dxfId="1187" priority="2299" operator="between">
      <formula>1</formula>
      <formula>6</formula>
    </cfRule>
  </conditionalFormatting>
  <conditionalFormatting sqref="Y7">
    <cfRule type="cellIs" dxfId="1186" priority="2298" operator="between">
      <formula>1</formula>
      <formula>2</formula>
    </cfRule>
  </conditionalFormatting>
  <conditionalFormatting sqref="W5:W6">
    <cfRule type="cellIs" dxfId="1185" priority="2296" operator="equal">
      <formula>"Gewinn"</formula>
    </cfRule>
    <cfRule type="cellIs" dxfId="1184" priority="2297" operator="equal">
      <formula>"Kein Gewinn"</formula>
    </cfRule>
  </conditionalFormatting>
  <conditionalFormatting sqref="X5:X7">
    <cfRule type="cellIs" dxfId="1183" priority="2294" operator="equal">
      <formula>"Gewinn"</formula>
    </cfRule>
    <cfRule type="cellIs" dxfId="1182" priority="2295" operator="equal">
      <formula>"Kein Gewinn"</formula>
    </cfRule>
  </conditionalFormatting>
  <conditionalFormatting sqref="Y6:Y7">
    <cfRule type="cellIs" dxfId="1181" priority="2293" operator="equal">
      <formula>"Gewinn"</formula>
    </cfRule>
  </conditionalFormatting>
  <conditionalFormatting sqref="Y6:Y7">
    <cfRule type="cellIs" dxfId="1180" priority="2292" operator="equal">
      <formula>"Kein Gewinn"</formula>
    </cfRule>
  </conditionalFormatting>
  <conditionalFormatting sqref="Y6:Y7">
    <cfRule type="cellIs" dxfId="1179" priority="2291" operator="equal">
      <formula>"Kein Gewinn"</formula>
    </cfRule>
  </conditionalFormatting>
  <conditionalFormatting sqref="Y6:Y7">
    <cfRule type="cellIs" dxfId="1178" priority="2290" operator="equal">
      <formula>"Gewinn"</formula>
    </cfRule>
  </conditionalFormatting>
  <conditionalFormatting sqref="Y7">
    <cfRule type="cellIs" dxfId="1177" priority="2288" operator="equal">
      <formula>"Gewinn"</formula>
    </cfRule>
    <cfRule type="cellIs" dxfId="1176" priority="2289" operator="equal">
      <formula>"Gewinn"</formula>
    </cfRule>
  </conditionalFormatting>
  <conditionalFormatting sqref="Y7">
    <cfRule type="cellIs" dxfId="1175" priority="2287" operator="equal">
      <formula>1</formula>
    </cfRule>
  </conditionalFormatting>
  <conditionalFormatting sqref="Y7">
    <cfRule type="cellIs" dxfId="1174" priority="2286" operator="between">
      <formula>1</formula>
      <formula>6</formula>
    </cfRule>
  </conditionalFormatting>
  <conditionalFormatting sqref="Y7">
    <cfRule type="cellIs" dxfId="1173" priority="2285" operator="between">
      <formula>1</formula>
      <formula>2</formula>
    </cfRule>
  </conditionalFormatting>
  <conditionalFormatting sqref="Y7">
    <cfRule type="cellIs" dxfId="1172" priority="2283" operator="equal">
      <formula>1</formula>
    </cfRule>
  </conditionalFormatting>
  <conditionalFormatting sqref="Y7">
    <cfRule type="cellIs" dxfId="1171" priority="2282" operator="between">
      <formula>1</formula>
      <formula>6</formula>
    </cfRule>
  </conditionalFormatting>
  <conditionalFormatting sqref="Y7">
    <cfRule type="cellIs" dxfId="1170" priority="2281" operator="between">
      <formula>1</formula>
      <formula>2</formula>
    </cfRule>
  </conditionalFormatting>
  <conditionalFormatting sqref="Y7">
    <cfRule type="cellIs" dxfId="1169" priority="2278" operator="equal">
      <formula>1</formula>
    </cfRule>
  </conditionalFormatting>
  <conditionalFormatting sqref="Y7">
    <cfRule type="cellIs" dxfId="1168" priority="2277" operator="between">
      <formula>1</formula>
      <formula>6</formula>
    </cfRule>
  </conditionalFormatting>
  <conditionalFormatting sqref="Y7">
    <cfRule type="cellIs" dxfId="1167" priority="2276" operator="between">
      <formula>1</formula>
      <formula>2</formula>
    </cfRule>
  </conditionalFormatting>
  <conditionalFormatting sqref="X6">
    <cfRule type="cellIs" dxfId="1166" priority="2275" operator="equal">
      <formula>"Kein Gewinn"</formula>
    </cfRule>
  </conditionalFormatting>
  <conditionalFormatting sqref="P7:U7">
    <cfRule type="cellIs" dxfId="1165" priority="2274" operator="equal">
      <formula>1</formula>
    </cfRule>
  </conditionalFormatting>
  <conditionalFormatting sqref="W7">
    <cfRule type="cellIs" dxfId="1164" priority="2272" operator="equal">
      <formula>"Gewinn"</formula>
    </cfRule>
  </conditionalFormatting>
  <conditionalFormatting sqref="W7">
    <cfRule type="cellIs" dxfId="1163" priority="2271" operator="equal">
      <formula>"Kein Gewinn"</formula>
    </cfRule>
  </conditionalFormatting>
  <conditionalFormatting sqref="W7">
    <cfRule type="cellIs" dxfId="1162" priority="2270" operator="equal">
      <formula>"Gewinn"</formula>
    </cfRule>
  </conditionalFormatting>
  <conditionalFormatting sqref="X4">
    <cfRule type="cellIs" dxfId="1161" priority="2269" operator="equal">
      <formula>1</formula>
    </cfRule>
  </conditionalFormatting>
  <conditionalFormatting sqref="W4">
    <cfRule type="cellIs" dxfId="1160" priority="2268" operator="between">
      <formula>1</formula>
      <formula>7</formula>
    </cfRule>
  </conditionalFormatting>
  <conditionalFormatting sqref="X4">
    <cfRule type="cellIs" dxfId="1159" priority="2267" operator="between">
      <formula>1</formula>
      <formula>6</formula>
    </cfRule>
  </conditionalFormatting>
  <conditionalFormatting sqref="W4">
    <cfRule type="cellIs" dxfId="1158" priority="2266" operator="between">
      <formula>1</formula>
      <formula>5</formula>
    </cfRule>
  </conditionalFormatting>
  <conditionalFormatting sqref="X4">
    <cfRule type="cellIs" dxfId="1157" priority="2265" operator="between">
      <formula>1</formula>
      <formula>2</formula>
    </cfRule>
  </conditionalFormatting>
  <conditionalFormatting sqref="AC4:AI4">
    <cfRule type="cellIs" dxfId="1156" priority="2264" operator="between">
      <formula>1</formula>
      <formula>7</formula>
    </cfRule>
  </conditionalFormatting>
  <conditionalFormatting sqref="AC4:AI4">
    <cfRule type="cellIs" dxfId="1155" priority="2263" operator="between">
      <formula>1</formula>
      <formula>5</formula>
    </cfRule>
  </conditionalFormatting>
  <conditionalFormatting sqref="AC4:AI4">
    <cfRule type="cellIs" dxfId="1154" priority="2262" operator="between">
      <formula>1</formula>
      <formula>7</formula>
    </cfRule>
  </conditionalFormatting>
  <conditionalFormatting sqref="AC4:AI4">
    <cfRule type="cellIs" dxfId="1153" priority="2261" operator="between">
      <formula>1</formula>
      <formula>5</formula>
    </cfRule>
  </conditionalFormatting>
  <conditionalFormatting sqref="AM4:AR4">
    <cfRule type="cellIs" dxfId="1152" priority="2260" operator="between">
      <formula>1</formula>
      <formula>7</formula>
    </cfRule>
  </conditionalFormatting>
  <conditionalFormatting sqref="AM4:AR4">
    <cfRule type="cellIs" dxfId="1151" priority="2259" operator="between">
      <formula>1</formula>
      <formula>5</formula>
    </cfRule>
  </conditionalFormatting>
  <conditionalFormatting sqref="AM4:AR4">
    <cfRule type="cellIs" dxfId="1150" priority="2258" operator="between">
      <formula>1</formula>
      <formula>7</formula>
    </cfRule>
  </conditionalFormatting>
  <conditionalFormatting sqref="AM4:AR4">
    <cfRule type="cellIs" dxfId="1149" priority="2257" operator="between">
      <formula>1</formula>
      <formula>5</formula>
    </cfRule>
  </conditionalFormatting>
  <conditionalFormatting sqref="W4">
    <cfRule type="cellIs" dxfId="1148" priority="2255" operator="equal">
      <formula>"Gewinn"</formula>
    </cfRule>
    <cfRule type="cellIs" dxfId="1147" priority="2256" operator="equal">
      <formula>"Kein Gewinn"</formula>
    </cfRule>
  </conditionalFormatting>
  <conditionalFormatting sqref="X4">
    <cfRule type="cellIs" dxfId="1146" priority="2253" operator="equal">
      <formula>"Gewinn"</formula>
    </cfRule>
    <cfRule type="cellIs" dxfId="1145" priority="2254" operator="equal">
      <formula>"Kein Gewinn"</formula>
    </cfRule>
  </conditionalFormatting>
  <conditionalFormatting sqref="Y4">
    <cfRule type="cellIs" dxfId="1144" priority="2252" operator="equal">
      <formula>"Gewinn"</formula>
    </cfRule>
  </conditionalFormatting>
  <conditionalFormatting sqref="Y4">
    <cfRule type="cellIs" dxfId="1143" priority="2251" operator="equal">
      <formula>"Kein Gewinn"</formula>
    </cfRule>
  </conditionalFormatting>
  <conditionalFormatting sqref="X8">
    <cfRule type="cellIs" dxfId="1142" priority="2250" operator="equal">
      <formula>1</formula>
    </cfRule>
  </conditionalFormatting>
  <conditionalFormatting sqref="W8">
    <cfRule type="cellIs" dxfId="1141" priority="2249" operator="between">
      <formula>1</formula>
      <formula>7</formula>
    </cfRule>
  </conditionalFormatting>
  <conditionalFormatting sqref="X8">
    <cfRule type="cellIs" dxfId="1140" priority="2248" operator="between">
      <formula>1</formula>
      <formula>6</formula>
    </cfRule>
  </conditionalFormatting>
  <conditionalFormatting sqref="W8">
    <cfRule type="cellIs" dxfId="1139" priority="2247" operator="between">
      <formula>1</formula>
      <formula>5</formula>
    </cfRule>
  </conditionalFormatting>
  <conditionalFormatting sqref="X8">
    <cfRule type="cellIs" dxfId="1138" priority="2246" operator="between">
      <formula>1</formula>
      <formula>2</formula>
    </cfRule>
  </conditionalFormatting>
  <conditionalFormatting sqref="W8">
    <cfRule type="cellIs" dxfId="1137" priority="2244" operator="equal">
      <formula>"Gewinn"</formula>
    </cfRule>
    <cfRule type="cellIs" dxfId="1136" priority="2245" operator="equal">
      <formula>"Kein Gewinn"</formula>
    </cfRule>
  </conditionalFormatting>
  <conditionalFormatting sqref="X8">
    <cfRule type="cellIs" dxfId="1135" priority="2242" operator="equal">
      <formula>"Gewinn"</formula>
    </cfRule>
    <cfRule type="cellIs" dxfId="1134" priority="2243" operator="equal">
      <formula>"Kein Gewinn"</formula>
    </cfRule>
  </conditionalFormatting>
  <conditionalFormatting sqref="Y8">
    <cfRule type="cellIs" dxfId="1133" priority="2241" operator="equal">
      <formula>"Gewinn"</formula>
    </cfRule>
  </conditionalFormatting>
  <conditionalFormatting sqref="Y8">
    <cfRule type="cellIs" dxfId="1132" priority="2240" operator="equal">
      <formula>"Kein Gewinn"</formula>
    </cfRule>
  </conditionalFormatting>
  <conditionalFormatting sqref="W9:W10">
    <cfRule type="cellIs" dxfId="1131" priority="2238" operator="between">
      <formula>1</formula>
      <formula>7</formula>
    </cfRule>
  </conditionalFormatting>
  <conditionalFormatting sqref="X9 X11">
    <cfRule type="cellIs" dxfId="1130" priority="2237" operator="equal">
      <formula>1</formula>
    </cfRule>
  </conditionalFormatting>
  <conditionalFormatting sqref="W10">
    <cfRule type="cellIs" dxfId="1129" priority="2228" operator="between">
      <formula>1</formula>
      <formula>7</formula>
    </cfRule>
    <cfRule type="cellIs" dxfId="1128" priority="2229" operator="equal">
      <formula>1</formula>
    </cfRule>
    <cfRule type="cellIs" dxfId="1127" priority="2236" operator="between">
      <formula>1</formula>
      <formula>5</formula>
    </cfRule>
  </conditionalFormatting>
  <conditionalFormatting sqref="X11">
    <cfRule type="cellIs" dxfId="1126" priority="2234" operator="equal">
      <formula>6</formula>
    </cfRule>
    <cfRule type="cellIs" dxfId="1125" priority="2235" operator="between">
      <formula>1</formula>
      <formula>2</formula>
    </cfRule>
  </conditionalFormatting>
  <conditionalFormatting sqref="W9:W10">
    <cfRule type="cellIs" dxfId="1124" priority="2233" operator="between">
      <formula>1</formula>
      <formula>7</formula>
    </cfRule>
  </conditionalFormatting>
  <conditionalFormatting sqref="X9 X11">
    <cfRule type="cellIs" dxfId="1123" priority="2232" operator="between">
      <formula>1</formula>
      <formula>6</formula>
    </cfRule>
  </conditionalFormatting>
  <conditionalFormatting sqref="W9:W10">
    <cfRule type="cellIs" dxfId="1122" priority="2231" operator="between">
      <formula>1</formula>
      <formula>5</formula>
    </cfRule>
  </conditionalFormatting>
  <conditionalFormatting sqref="X9 X11">
    <cfRule type="cellIs" dxfId="1121" priority="2230" operator="between">
      <formula>1</formula>
      <formula>2</formula>
    </cfRule>
  </conditionalFormatting>
  <conditionalFormatting sqref="P10:V10">
    <cfRule type="cellIs" dxfId="1120" priority="2227" operator="equal">
      <formula>1</formula>
    </cfRule>
  </conditionalFormatting>
  <conditionalFormatting sqref="W9:W10">
    <cfRule type="cellIs" dxfId="1119" priority="2222" operator="equal">
      <formula>"Gewinn"</formula>
    </cfRule>
    <cfRule type="cellIs" dxfId="1118" priority="2223" operator="equal">
      <formula>"Kein Gewinn"</formula>
    </cfRule>
  </conditionalFormatting>
  <conditionalFormatting sqref="X9:X11">
    <cfRule type="cellIs" dxfId="1117" priority="2220" operator="equal">
      <formula>"Gewinn"</formula>
    </cfRule>
    <cfRule type="cellIs" dxfId="1116" priority="2221" operator="equal">
      <formula>"Kein Gewinn"</formula>
    </cfRule>
  </conditionalFormatting>
  <conditionalFormatting sqref="Y10">
    <cfRule type="cellIs" dxfId="1115" priority="2219" operator="equal">
      <formula>"Gewinn"</formula>
    </cfRule>
  </conditionalFormatting>
  <conditionalFormatting sqref="Y10">
    <cfRule type="cellIs" dxfId="1114" priority="2218" operator="equal">
      <formula>"Kein Gewinn"</formula>
    </cfRule>
  </conditionalFormatting>
  <conditionalFormatting sqref="Y10">
    <cfRule type="cellIs" dxfId="1113" priority="2217" operator="equal">
      <formula>"Kein Gewinn"</formula>
    </cfRule>
  </conditionalFormatting>
  <conditionalFormatting sqref="Y10">
    <cfRule type="cellIs" dxfId="1112" priority="2216" operator="equal">
      <formula>"Gewinn"</formula>
    </cfRule>
  </conditionalFormatting>
  <conditionalFormatting sqref="X10">
    <cfRule type="cellIs" dxfId="1111" priority="2201" operator="equal">
      <formula>"Kein Gewinn"</formula>
    </cfRule>
  </conditionalFormatting>
  <conditionalFormatting sqref="P11:U11">
    <cfRule type="cellIs" dxfId="1110" priority="2200" operator="equal">
      <formula>1</formula>
    </cfRule>
  </conditionalFormatting>
  <conditionalFormatting sqref="W11">
    <cfRule type="cellIs" dxfId="1109" priority="2198" operator="equal">
      <formula>"Gewinn"</formula>
    </cfRule>
  </conditionalFormatting>
  <conditionalFormatting sqref="W11">
    <cfRule type="cellIs" dxfId="1108" priority="2197" operator="equal">
      <formula>"Kein Gewinn"</formula>
    </cfRule>
  </conditionalFormatting>
  <conditionalFormatting sqref="W11">
    <cfRule type="cellIs" dxfId="1107" priority="2196" operator="equal">
      <formula>"Gewinn"</formula>
    </cfRule>
  </conditionalFormatting>
  <conditionalFormatting sqref="X12">
    <cfRule type="cellIs" dxfId="1106" priority="2195" operator="equal">
      <formula>1</formula>
    </cfRule>
  </conditionalFormatting>
  <conditionalFormatting sqref="W12">
    <cfRule type="cellIs" dxfId="1105" priority="2194" operator="between">
      <formula>1</formula>
      <formula>7</formula>
    </cfRule>
  </conditionalFormatting>
  <conditionalFormatting sqref="X12">
    <cfRule type="cellIs" dxfId="1104" priority="2193" operator="between">
      <formula>1</formula>
      <formula>6</formula>
    </cfRule>
  </conditionalFormatting>
  <conditionalFormatting sqref="W12">
    <cfRule type="cellIs" dxfId="1103" priority="2192" operator="between">
      <formula>1</formula>
      <formula>5</formula>
    </cfRule>
  </conditionalFormatting>
  <conditionalFormatting sqref="X12">
    <cfRule type="cellIs" dxfId="1102" priority="2191" operator="between">
      <formula>1</formula>
      <formula>2</formula>
    </cfRule>
  </conditionalFormatting>
  <conditionalFormatting sqref="W12">
    <cfRule type="cellIs" dxfId="1101" priority="2189" operator="equal">
      <formula>"Gewinn"</formula>
    </cfRule>
    <cfRule type="cellIs" dxfId="1100" priority="2190" operator="equal">
      <formula>"Kein Gewinn"</formula>
    </cfRule>
  </conditionalFormatting>
  <conditionalFormatting sqref="X12">
    <cfRule type="cellIs" dxfId="1099" priority="2187" operator="equal">
      <formula>"Gewinn"</formula>
    </cfRule>
    <cfRule type="cellIs" dxfId="1098" priority="2188" operator="equal">
      <formula>"Kein Gewinn"</formula>
    </cfRule>
  </conditionalFormatting>
  <conditionalFormatting sqref="Y12">
    <cfRule type="cellIs" dxfId="1097" priority="2186" operator="equal">
      <formula>"Gewinn"</formula>
    </cfRule>
  </conditionalFormatting>
  <conditionalFormatting sqref="Y12">
    <cfRule type="cellIs" dxfId="1096" priority="2185" operator="equal">
      <formula>"Kein Gewinn"</formula>
    </cfRule>
  </conditionalFormatting>
  <conditionalFormatting sqref="V15">
    <cfRule type="cellIs" dxfId="1095" priority="2184" operator="equal">
      <formula>1</formula>
    </cfRule>
  </conditionalFormatting>
  <conditionalFormatting sqref="W13:W14">
    <cfRule type="cellIs" dxfId="1094" priority="2183" operator="between">
      <formula>1</formula>
      <formula>7</formula>
    </cfRule>
  </conditionalFormatting>
  <conditionalFormatting sqref="X13 X15">
    <cfRule type="cellIs" dxfId="1093" priority="2182" operator="equal">
      <formula>1</formula>
    </cfRule>
  </conditionalFormatting>
  <conditionalFormatting sqref="W14">
    <cfRule type="cellIs" dxfId="1092" priority="2173" operator="between">
      <formula>1</formula>
      <formula>7</formula>
    </cfRule>
    <cfRule type="cellIs" dxfId="1091" priority="2174" operator="equal">
      <formula>1</formula>
    </cfRule>
    <cfRule type="cellIs" dxfId="1090" priority="2181" operator="between">
      <formula>1</formula>
      <formula>5</formula>
    </cfRule>
  </conditionalFormatting>
  <conditionalFormatting sqref="X15">
    <cfRule type="cellIs" dxfId="1089" priority="2179" operator="equal">
      <formula>6</formula>
    </cfRule>
    <cfRule type="cellIs" dxfId="1088" priority="2180" operator="between">
      <formula>1</formula>
      <formula>2</formula>
    </cfRule>
  </conditionalFormatting>
  <conditionalFormatting sqref="W13:W14">
    <cfRule type="cellIs" dxfId="1087" priority="2178" operator="between">
      <formula>1</formula>
      <formula>7</formula>
    </cfRule>
  </conditionalFormatting>
  <conditionalFormatting sqref="X13 X15">
    <cfRule type="cellIs" dxfId="1086" priority="2177" operator="between">
      <formula>1</formula>
      <formula>6</formula>
    </cfRule>
  </conditionalFormatting>
  <conditionalFormatting sqref="W13:W14">
    <cfRule type="cellIs" dxfId="1085" priority="2176" operator="between">
      <formula>1</formula>
      <formula>5</formula>
    </cfRule>
  </conditionalFormatting>
  <conditionalFormatting sqref="X13 X15">
    <cfRule type="cellIs" dxfId="1084" priority="2175" operator="between">
      <formula>1</formula>
      <formula>2</formula>
    </cfRule>
  </conditionalFormatting>
  <conditionalFormatting sqref="P14:V14">
    <cfRule type="cellIs" dxfId="1083" priority="2172" operator="equal">
      <formula>1</formula>
    </cfRule>
  </conditionalFormatting>
  <conditionalFormatting sqref="W13:W14">
    <cfRule type="cellIs" dxfId="1082" priority="2167" operator="equal">
      <formula>"Gewinn"</formula>
    </cfRule>
    <cfRule type="cellIs" dxfId="1081" priority="2168" operator="equal">
      <formula>"Kein Gewinn"</formula>
    </cfRule>
  </conditionalFormatting>
  <conditionalFormatting sqref="X13:X15">
    <cfRule type="cellIs" dxfId="1080" priority="2165" operator="equal">
      <formula>"Gewinn"</formula>
    </cfRule>
    <cfRule type="cellIs" dxfId="1079" priority="2166" operator="equal">
      <formula>"Kein Gewinn"</formula>
    </cfRule>
  </conditionalFormatting>
  <conditionalFormatting sqref="X14">
    <cfRule type="cellIs" dxfId="1078" priority="2146" operator="equal">
      <formula>"Kein Gewinn"</formula>
    </cfRule>
  </conditionalFormatting>
  <conditionalFormatting sqref="P15:U15">
    <cfRule type="cellIs" dxfId="1077" priority="2145" operator="equal">
      <formula>1</formula>
    </cfRule>
  </conditionalFormatting>
  <conditionalFormatting sqref="W15">
    <cfRule type="cellIs" dxfId="1076" priority="2143" operator="equal">
      <formula>"Gewinn"</formula>
    </cfRule>
  </conditionalFormatting>
  <conditionalFormatting sqref="W15">
    <cfRule type="cellIs" dxfId="1075" priority="2142" operator="equal">
      <formula>"Kein Gewinn"</formula>
    </cfRule>
  </conditionalFormatting>
  <conditionalFormatting sqref="W15">
    <cfRule type="cellIs" dxfId="1074" priority="2141" operator="equal">
      <formula>"Gewinn"</formula>
    </cfRule>
  </conditionalFormatting>
  <conditionalFormatting sqref="V19">
    <cfRule type="cellIs" dxfId="1073" priority="2140" operator="equal">
      <formula>1</formula>
    </cfRule>
  </conditionalFormatting>
  <conditionalFormatting sqref="W17:W18">
    <cfRule type="cellIs" dxfId="1072" priority="2139" operator="between">
      <formula>1</formula>
      <formula>7</formula>
    </cfRule>
  </conditionalFormatting>
  <conditionalFormatting sqref="X17 X19">
    <cfRule type="cellIs" dxfId="1071" priority="2138" operator="equal">
      <formula>1</formula>
    </cfRule>
  </conditionalFormatting>
  <conditionalFormatting sqref="W18">
    <cfRule type="cellIs" dxfId="1070" priority="2129" operator="between">
      <formula>1</formula>
      <formula>7</formula>
    </cfRule>
    <cfRule type="cellIs" dxfId="1069" priority="2130" operator="equal">
      <formula>1</formula>
    </cfRule>
    <cfRule type="cellIs" dxfId="1068" priority="2137" operator="between">
      <formula>1</formula>
      <formula>5</formula>
    </cfRule>
  </conditionalFormatting>
  <conditionalFormatting sqref="X19">
    <cfRule type="cellIs" dxfId="1067" priority="2135" operator="equal">
      <formula>6</formula>
    </cfRule>
    <cfRule type="cellIs" dxfId="1066" priority="2136" operator="between">
      <formula>1</formula>
      <formula>2</formula>
    </cfRule>
  </conditionalFormatting>
  <conditionalFormatting sqref="W17:W18">
    <cfRule type="cellIs" dxfId="1065" priority="2134" operator="between">
      <formula>1</formula>
      <formula>7</formula>
    </cfRule>
  </conditionalFormatting>
  <conditionalFormatting sqref="X17 X19">
    <cfRule type="cellIs" dxfId="1064" priority="2133" operator="between">
      <formula>1</formula>
      <formula>6</formula>
    </cfRule>
  </conditionalFormatting>
  <conditionalFormatting sqref="W17:W18">
    <cfRule type="cellIs" dxfId="1063" priority="2132" operator="between">
      <formula>1</formula>
      <formula>5</formula>
    </cfRule>
  </conditionalFormatting>
  <conditionalFormatting sqref="X17 X19">
    <cfRule type="cellIs" dxfId="1062" priority="2131" operator="between">
      <formula>1</formula>
      <formula>2</formula>
    </cfRule>
  </conditionalFormatting>
  <conditionalFormatting sqref="P18:V18">
    <cfRule type="cellIs" dxfId="1061" priority="2128" operator="equal">
      <formula>1</formula>
    </cfRule>
  </conditionalFormatting>
  <conditionalFormatting sqref="W17:W18">
    <cfRule type="cellIs" dxfId="1060" priority="2123" operator="equal">
      <formula>"Gewinn"</formula>
    </cfRule>
    <cfRule type="cellIs" dxfId="1059" priority="2124" operator="equal">
      <formula>"Kein Gewinn"</formula>
    </cfRule>
  </conditionalFormatting>
  <conditionalFormatting sqref="X17:X19">
    <cfRule type="cellIs" dxfId="1058" priority="2121" operator="equal">
      <formula>"Gewinn"</formula>
    </cfRule>
    <cfRule type="cellIs" dxfId="1057" priority="2122" operator="equal">
      <formula>"Kein Gewinn"</formula>
    </cfRule>
  </conditionalFormatting>
  <conditionalFormatting sqref="X18">
    <cfRule type="cellIs" dxfId="1056" priority="2102" operator="equal">
      <formula>"Kein Gewinn"</formula>
    </cfRule>
  </conditionalFormatting>
  <conditionalFormatting sqref="P19:U19">
    <cfRule type="cellIs" dxfId="1055" priority="2101" operator="equal">
      <formula>1</formula>
    </cfRule>
  </conditionalFormatting>
  <conditionalFormatting sqref="W19">
    <cfRule type="cellIs" dxfId="1054" priority="2099" operator="equal">
      <formula>"Gewinn"</formula>
    </cfRule>
  </conditionalFormatting>
  <conditionalFormatting sqref="W19">
    <cfRule type="cellIs" dxfId="1053" priority="2098" operator="equal">
      <formula>"Kein Gewinn"</formula>
    </cfRule>
  </conditionalFormatting>
  <conditionalFormatting sqref="W19">
    <cfRule type="cellIs" dxfId="1052" priority="2097" operator="equal">
      <formula>"Gewinn"</formula>
    </cfRule>
  </conditionalFormatting>
  <conditionalFormatting sqref="V23">
    <cfRule type="cellIs" dxfId="1051" priority="2096" operator="equal">
      <formula>1</formula>
    </cfRule>
  </conditionalFormatting>
  <conditionalFormatting sqref="W21:W22">
    <cfRule type="cellIs" dxfId="1050" priority="2095" operator="between">
      <formula>1</formula>
      <formula>7</formula>
    </cfRule>
  </conditionalFormatting>
  <conditionalFormatting sqref="X21 X23">
    <cfRule type="cellIs" dxfId="1049" priority="2094" operator="equal">
      <formula>1</formula>
    </cfRule>
  </conditionalFormatting>
  <conditionalFormatting sqref="W22">
    <cfRule type="cellIs" dxfId="1048" priority="2085" operator="between">
      <formula>1</formula>
      <formula>7</formula>
    </cfRule>
    <cfRule type="cellIs" dxfId="1047" priority="2086" operator="equal">
      <formula>1</formula>
    </cfRule>
    <cfRule type="cellIs" dxfId="1046" priority="2093" operator="between">
      <formula>1</formula>
      <formula>5</formula>
    </cfRule>
  </conditionalFormatting>
  <conditionalFormatting sqref="X23">
    <cfRule type="cellIs" dxfId="1045" priority="2091" operator="equal">
      <formula>6</formula>
    </cfRule>
    <cfRule type="cellIs" dxfId="1044" priority="2092" operator="between">
      <formula>1</formula>
      <formula>2</formula>
    </cfRule>
  </conditionalFormatting>
  <conditionalFormatting sqref="W21:W22">
    <cfRule type="cellIs" dxfId="1043" priority="2090" operator="between">
      <formula>1</formula>
      <formula>7</formula>
    </cfRule>
  </conditionalFormatting>
  <conditionalFormatting sqref="X21 X23">
    <cfRule type="cellIs" dxfId="1042" priority="2089" operator="between">
      <formula>1</formula>
      <formula>6</formula>
    </cfRule>
  </conditionalFormatting>
  <conditionalFormatting sqref="W21:W22">
    <cfRule type="cellIs" dxfId="1041" priority="2088" operator="between">
      <formula>1</formula>
      <formula>5</formula>
    </cfRule>
  </conditionalFormatting>
  <conditionalFormatting sqref="X21 X23">
    <cfRule type="cellIs" dxfId="1040" priority="2087" operator="between">
      <formula>1</formula>
      <formula>2</formula>
    </cfRule>
  </conditionalFormatting>
  <conditionalFormatting sqref="P22:V22">
    <cfRule type="cellIs" dxfId="1039" priority="2084" operator="equal">
      <formula>1</formula>
    </cfRule>
  </conditionalFormatting>
  <conditionalFormatting sqref="W21:W22">
    <cfRule type="cellIs" dxfId="1038" priority="2079" operator="equal">
      <formula>"Gewinn"</formula>
    </cfRule>
    <cfRule type="cellIs" dxfId="1037" priority="2080" operator="equal">
      <formula>"Kein Gewinn"</formula>
    </cfRule>
  </conditionalFormatting>
  <conditionalFormatting sqref="X21:X23">
    <cfRule type="cellIs" dxfId="1036" priority="2077" operator="equal">
      <formula>"Gewinn"</formula>
    </cfRule>
    <cfRule type="cellIs" dxfId="1035" priority="2078" operator="equal">
      <formula>"Kein Gewinn"</formula>
    </cfRule>
  </conditionalFormatting>
  <conditionalFormatting sqref="X22">
    <cfRule type="cellIs" dxfId="1034" priority="2058" operator="equal">
      <formula>"Kein Gewinn"</formula>
    </cfRule>
  </conditionalFormatting>
  <conditionalFormatting sqref="P23:U23">
    <cfRule type="cellIs" dxfId="1033" priority="2057" operator="equal">
      <formula>1</formula>
    </cfRule>
  </conditionalFormatting>
  <conditionalFormatting sqref="W23">
    <cfRule type="cellIs" dxfId="1032" priority="2055" operator="equal">
      <formula>"Gewinn"</formula>
    </cfRule>
  </conditionalFormatting>
  <conditionalFormatting sqref="W23">
    <cfRule type="cellIs" dxfId="1031" priority="2054" operator="equal">
      <formula>"Kein Gewinn"</formula>
    </cfRule>
  </conditionalFormatting>
  <conditionalFormatting sqref="W23">
    <cfRule type="cellIs" dxfId="1030" priority="2053" operator="equal">
      <formula>"Gewinn"</formula>
    </cfRule>
  </conditionalFormatting>
  <conditionalFormatting sqref="V27">
    <cfRule type="cellIs" dxfId="1029" priority="2052" operator="equal">
      <formula>1</formula>
    </cfRule>
  </conditionalFormatting>
  <conditionalFormatting sqref="W25:W26">
    <cfRule type="cellIs" dxfId="1028" priority="2051" operator="between">
      <formula>1</formula>
      <formula>7</formula>
    </cfRule>
  </conditionalFormatting>
  <conditionalFormatting sqref="X25 X27">
    <cfRule type="cellIs" dxfId="1027" priority="2050" operator="equal">
      <formula>1</formula>
    </cfRule>
  </conditionalFormatting>
  <conditionalFormatting sqref="W26">
    <cfRule type="cellIs" dxfId="1026" priority="2041" operator="between">
      <formula>1</formula>
      <formula>7</formula>
    </cfRule>
    <cfRule type="cellIs" dxfId="1025" priority="2042" operator="equal">
      <formula>1</formula>
    </cfRule>
    <cfRule type="cellIs" dxfId="1024" priority="2049" operator="between">
      <formula>1</formula>
      <formula>5</formula>
    </cfRule>
  </conditionalFormatting>
  <conditionalFormatting sqref="X27">
    <cfRule type="cellIs" dxfId="1023" priority="2047" operator="equal">
      <formula>6</formula>
    </cfRule>
    <cfRule type="cellIs" dxfId="1022" priority="2048" operator="between">
      <formula>1</formula>
      <formula>2</formula>
    </cfRule>
  </conditionalFormatting>
  <conditionalFormatting sqref="W25:W26">
    <cfRule type="cellIs" dxfId="1021" priority="2046" operator="between">
      <formula>1</formula>
      <formula>7</formula>
    </cfRule>
  </conditionalFormatting>
  <conditionalFormatting sqref="X25 X27">
    <cfRule type="cellIs" dxfId="1020" priority="2045" operator="between">
      <formula>1</formula>
      <formula>6</formula>
    </cfRule>
  </conditionalFormatting>
  <conditionalFormatting sqref="W25:W26">
    <cfRule type="cellIs" dxfId="1019" priority="2044" operator="between">
      <formula>1</formula>
      <formula>5</formula>
    </cfRule>
  </conditionalFormatting>
  <conditionalFormatting sqref="X25 X27">
    <cfRule type="cellIs" dxfId="1018" priority="2043" operator="between">
      <formula>1</formula>
      <formula>2</formula>
    </cfRule>
  </conditionalFormatting>
  <conditionalFormatting sqref="P26:V26">
    <cfRule type="cellIs" dxfId="1017" priority="2040" operator="equal">
      <formula>1</formula>
    </cfRule>
  </conditionalFormatting>
  <conditionalFormatting sqref="W25:W26">
    <cfRule type="cellIs" dxfId="1016" priority="2035" operator="equal">
      <formula>"Gewinn"</formula>
    </cfRule>
    <cfRule type="cellIs" dxfId="1015" priority="2036" operator="equal">
      <formula>"Kein Gewinn"</formula>
    </cfRule>
  </conditionalFormatting>
  <conditionalFormatting sqref="X25:X27">
    <cfRule type="cellIs" dxfId="1014" priority="2033" operator="equal">
      <formula>"Gewinn"</formula>
    </cfRule>
    <cfRule type="cellIs" dxfId="1013" priority="2034" operator="equal">
      <formula>"Kein Gewinn"</formula>
    </cfRule>
  </conditionalFormatting>
  <conditionalFormatting sqref="X26">
    <cfRule type="cellIs" dxfId="1012" priority="2014" operator="equal">
      <formula>"Kein Gewinn"</formula>
    </cfRule>
  </conditionalFormatting>
  <conditionalFormatting sqref="P27:U27">
    <cfRule type="cellIs" dxfId="1011" priority="2013" operator="equal">
      <formula>1</formula>
    </cfRule>
  </conditionalFormatting>
  <conditionalFormatting sqref="W27">
    <cfRule type="cellIs" dxfId="1010" priority="2011" operator="equal">
      <formula>"Gewinn"</formula>
    </cfRule>
  </conditionalFormatting>
  <conditionalFormatting sqref="W27">
    <cfRule type="cellIs" dxfId="1009" priority="2010" operator="equal">
      <formula>"Kein Gewinn"</formula>
    </cfRule>
  </conditionalFormatting>
  <conditionalFormatting sqref="W27">
    <cfRule type="cellIs" dxfId="1008" priority="2009" operator="equal">
      <formula>"Gewinn"</formula>
    </cfRule>
  </conditionalFormatting>
  <conditionalFormatting sqref="V31">
    <cfRule type="cellIs" dxfId="1007" priority="2008" operator="equal">
      <formula>1</formula>
    </cfRule>
  </conditionalFormatting>
  <conditionalFormatting sqref="W29:W30">
    <cfRule type="cellIs" dxfId="1006" priority="2007" operator="between">
      <formula>1</formula>
      <formula>7</formula>
    </cfRule>
  </conditionalFormatting>
  <conditionalFormatting sqref="X29 X31">
    <cfRule type="cellIs" dxfId="1005" priority="2006" operator="equal">
      <formula>1</formula>
    </cfRule>
  </conditionalFormatting>
  <conditionalFormatting sqref="W30">
    <cfRule type="cellIs" dxfId="1004" priority="1997" operator="between">
      <formula>1</formula>
      <formula>7</formula>
    </cfRule>
    <cfRule type="cellIs" dxfId="1003" priority="1998" operator="equal">
      <formula>1</formula>
    </cfRule>
    <cfRule type="cellIs" dxfId="1002" priority="2005" operator="between">
      <formula>1</formula>
      <formula>5</formula>
    </cfRule>
  </conditionalFormatting>
  <conditionalFormatting sqref="X31">
    <cfRule type="cellIs" dxfId="1001" priority="2003" operator="equal">
      <formula>6</formula>
    </cfRule>
    <cfRule type="cellIs" dxfId="1000" priority="2004" operator="between">
      <formula>1</formula>
      <formula>2</formula>
    </cfRule>
  </conditionalFormatting>
  <conditionalFormatting sqref="W29:W30">
    <cfRule type="cellIs" dxfId="999" priority="2002" operator="between">
      <formula>1</formula>
      <formula>7</formula>
    </cfRule>
  </conditionalFormatting>
  <conditionalFormatting sqref="X29 X31">
    <cfRule type="cellIs" dxfId="998" priority="2001" operator="between">
      <formula>1</formula>
      <formula>6</formula>
    </cfRule>
  </conditionalFormatting>
  <conditionalFormatting sqref="W29:W30">
    <cfRule type="cellIs" dxfId="997" priority="2000" operator="between">
      <formula>1</formula>
      <formula>5</formula>
    </cfRule>
  </conditionalFormatting>
  <conditionalFormatting sqref="X29 X31">
    <cfRule type="cellIs" dxfId="996" priority="1999" operator="between">
      <formula>1</formula>
      <formula>2</formula>
    </cfRule>
  </conditionalFormatting>
  <conditionalFormatting sqref="P30:V30">
    <cfRule type="cellIs" dxfId="995" priority="1996" operator="equal">
      <formula>1</formula>
    </cfRule>
  </conditionalFormatting>
  <conditionalFormatting sqref="W29:W30">
    <cfRule type="cellIs" dxfId="994" priority="1991" operator="equal">
      <formula>"Gewinn"</formula>
    </cfRule>
    <cfRule type="cellIs" dxfId="993" priority="1992" operator="equal">
      <formula>"Kein Gewinn"</formula>
    </cfRule>
  </conditionalFormatting>
  <conditionalFormatting sqref="X29:X31">
    <cfRule type="cellIs" dxfId="992" priority="1989" operator="equal">
      <formula>"Gewinn"</formula>
    </cfRule>
    <cfRule type="cellIs" dxfId="991" priority="1990" operator="equal">
      <formula>"Kein Gewinn"</formula>
    </cfRule>
  </conditionalFormatting>
  <conditionalFormatting sqref="X30">
    <cfRule type="cellIs" dxfId="990" priority="1970" operator="equal">
      <formula>"Kein Gewinn"</formula>
    </cfRule>
  </conditionalFormatting>
  <conditionalFormatting sqref="P31:U31">
    <cfRule type="cellIs" dxfId="989" priority="1969" operator="equal">
      <formula>1</formula>
    </cfRule>
  </conditionalFormatting>
  <conditionalFormatting sqref="W31">
    <cfRule type="cellIs" dxfId="988" priority="1967" operator="equal">
      <formula>"Gewinn"</formula>
    </cfRule>
  </conditionalFormatting>
  <conditionalFormatting sqref="W31">
    <cfRule type="cellIs" dxfId="987" priority="1966" operator="equal">
      <formula>"Kein Gewinn"</formula>
    </cfRule>
  </conditionalFormatting>
  <conditionalFormatting sqref="W31">
    <cfRule type="cellIs" dxfId="986" priority="1965" operator="equal">
      <formula>"Gewinn"</formula>
    </cfRule>
  </conditionalFormatting>
  <conditionalFormatting sqref="V35">
    <cfRule type="cellIs" dxfId="985" priority="1964" operator="equal">
      <formula>1</formula>
    </cfRule>
  </conditionalFormatting>
  <conditionalFormatting sqref="X33 X35">
    <cfRule type="cellIs" dxfId="984" priority="1962" operator="equal">
      <formula>1</formula>
    </cfRule>
  </conditionalFormatting>
  <conditionalFormatting sqref="W34">
    <cfRule type="cellIs" dxfId="983" priority="1953" operator="between">
      <formula>1</formula>
      <formula>7</formula>
    </cfRule>
    <cfRule type="cellIs" dxfId="982" priority="1954" operator="equal">
      <formula>1</formula>
    </cfRule>
    <cfRule type="cellIs" dxfId="981" priority="1961" operator="between">
      <formula>1</formula>
      <formula>5</formula>
    </cfRule>
  </conditionalFormatting>
  <conditionalFormatting sqref="X35">
    <cfRule type="cellIs" dxfId="980" priority="1959" operator="equal">
      <formula>6</formula>
    </cfRule>
    <cfRule type="cellIs" dxfId="979" priority="1960" operator="between">
      <formula>1</formula>
      <formula>2</formula>
    </cfRule>
  </conditionalFormatting>
  <conditionalFormatting sqref="W33:W34">
    <cfRule type="cellIs" dxfId="978" priority="1958" operator="between">
      <formula>1</formula>
      <formula>7</formula>
    </cfRule>
  </conditionalFormatting>
  <conditionalFormatting sqref="X33 X35">
    <cfRule type="cellIs" dxfId="977" priority="1957" operator="between">
      <formula>1</formula>
      <formula>6</formula>
    </cfRule>
  </conditionalFormatting>
  <conditionalFormatting sqref="W33:W34">
    <cfRule type="cellIs" dxfId="976" priority="1956" operator="between">
      <formula>1</formula>
      <formula>5</formula>
    </cfRule>
  </conditionalFormatting>
  <conditionalFormatting sqref="X33 X35">
    <cfRule type="cellIs" dxfId="975" priority="1955" operator="between">
      <formula>1</formula>
      <formula>2</formula>
    </cfRule>
  </conditionalFormatting>
  <conditionalFormatting sqref="P34:V34">
    <cfRule type="cellIs" dxfId="974" priority="1952" operator="equal">
      <formula>1</formula>
    </cfRule>
  </conditionalFormatting>
  <conditionalFormatting sqref="W33:W34">
    <cfRule type="cellIs" dxfId="973" priority="1947" operator="equal">
      <formula>"Gewinn"</formula>
    </cfRule>
    <cfRule type="cellIs" dxfId="972" priority="1948" operator="equal">
      <formula>"Kein Gewinn"</formula>
    </cfRule>
  </conditionalFormatting>
  <conditionalFormatting sqref="X33:X35">
    <cfRule type="cellIs" dxfId="971" priority="1945" operator="equal">
      <formula>"Gewinn"</formula>
    </cfRule>
    <cfRule type="cellIs" dxfId="970" priority="1946" operator="equal">
      <formula>"Kein Gewinn"</formula>
    </cfRule>
  </conditionalFormatting>
  <conditionalFormatting sqref="X34">
    <cfRule type="cellIs" dxfId="969" priority="1926" operator="equal">
      <formula>"Kein Gewinn"</formula>
    </cfRule>
  </conditionalFormatting>
  <conditionalFormatting sqref="P35:U35">
    <cfRule type="cellIs" dxfId="968" priority="1925" operator="equal">
      <formula>1</formula>
    </cfRule>
  </conditionalFormatting>
  <conditionalFormatting sqref="W35">
    <cfRule type="cellIs" dxfId="967" priority="1923" operator="equal">
      <formula>"Gewinn"</formula>
    </cfRule>
  </conditionalFormatting>
  <conditionalFormatting sqref="W35">
    <cfRule type="cellIs" dxfId="966" priority="1922" operator="equal">
      <formula>"Kein Gewinn"</formula>
    </cfRule>
  </conditionalFormatting>
  <conditionalFormatting sqref="W35">
    <cfRule type="cellIs" dxfId="965" priority="1921" operator="equal">
      <formula>"Gewinn"</formula>
    </cfRule>
  </conditionalFormatting>
  <conditionalFormatting sqref="V41">
    <cfRule type="cellIs" dxfId="964" priority="1920" operator="equal">
      <formula>1</formula>
    </cfRule>
  </conditionalFormatting>
  <conditionalFormatting sqref="W39:W40">
    <cfRule type="cellIs" dxfId="963" priority="1919" operator="between">
      <formula>1</formula>
      <formula>7</formula>
    </cfRule>
  </conditionalFormatting>
  <conditionalFormatting sqref="W40">
    <cfRule type="cellIs" dxfId="962" priority="1909" operator="between">
      <formula>1</formula>
      <formula>7</formula>
    </cfRule>
    <cfRule type="cellIs" dxfId="961" priority="1910" operator="equal">
      <formula>1</formula>
    </cfRule>
    <cfRule type="cellIs" dxfId="960" priority="1917" operator="between">
      <formula>1</formula>
      <formula>5</formula>
    </cfRule>
  </conditionalFormatting>
  <conditionalFormatting sqref="X39 X41">
    <cfRule type="cellIs" dxfId="959" priority="1913" operator="between">
      <formula>1</formula>
      <formula>6</formula>
    </cfRule>
  </conditionalFormatting>
  <conditionalFormatting sqref="W39:W40">
    <cfRule type="cellIs" dxfId="958" priority="1912" operator="between">
      <formula>1</formula>
      <formula>5</formula>
    </cfRule>
  </conditionalFormatting>
  <conditionalFormatting sqref="X39 X41">
    <cfRule type="cellIs" dxfId="957" priority="1911" operator="between">
      <formula>1</formula>
      <formula>2</formula>
    </cfRule>
  </conditionalFormatting>
  <conditionalFormatting sqref="W39:W40">
    <cfRule type="cellIs" dxfId="956" priority="1903" operator="equal">
      <formula>"Gewinn"</formula>
    </cfRule>
    <cfRule type="cellIs" dxfId="955" priority="1904" operator="equal">
      <formula>"Kein Gewinn"</formula>
    </cfRule>
  </conditionalFormatting>
  <conditionalFormatting sqref="X39:X41">
    <cfRule type="cellIs" dxfId="954" priority="1901" operator="equal">
      <formula>"Gewinn"</formula>
    </cfRule>
    <cfRule type="cellIs" dxfId="953" priority="1902" operator="equal">
      <formula>"Kein Gewinn"</formula>
    </cfRule>
  </conditionalFormatting>
  <conditionalFormatting sqref="X40">
    <cfRule type="cellIs" dxfId="952" priority="1882" operator="equal">
      <formula>"Kein Gewinn"</formula>
    </cfRule>
  </conditionalFormatting>
  <conditionalFormatting sqref="P41:U41">
    <cfRule type="cellIs" dxfId="951" priority="1881" operator="equal">
      <formula>1</formula>
    </cfRule>
  </conditionalFormatting>
  <conditionalFormatting sqref="W41">
    <cfRule type="cellIs" dxfId="950" priority="1879" operator="equal">
      <formula>"Gewinn"</formula>
    </cfRule>
  </conditionalFormatting>
  <conditionalFormatting sqref="W41">
    <cfRule type="cellIs" dxfId="949" priority="1878" operator="equal">
      <formula>"Kein Gewinn"</formula>
    </cfRule>
  </conditionalFormatting>
  <conditionalFormatting sqref="W41">
    <cfRule type="cellIs" dxfId="948" priority="1877" operator="equal">
      <formula>"Gewinn"</formula>
    </cfRule>
  </conditionalFormatting>
  <conditionalFormatting sqref="V45">
    <cfRule type="cellIs" dxfId="947" priority="1876" operator="equal">
      <formula>1</formula>
    </cfRule>
  </conditionalFormatting>
  <conditionalFormatting sqref="W43:W44">
    <cfRule type="cellIs" dxfId="946" priority="1875" operator="between">
      <formula>1</formula>
      <formula>7</formula>
    </cfRule>
  </conditionalFormatting>
  <conditionalFormatting sqref="X43 X45">
    <cfRule type="cellIs" dxfId="945" priority="1874" operator="equal">
      <formula>1</formula>
    </cfRule>
  </conditionalFormatting>
  <conditionalFormatting sqref="W44">
    <cfRule type="cellIs" dxfId="944" priority="1865" operator="between">
      <formula>1</formula>
      <formula>7</formula>
    </cfRule>
    <cfRule type="cellIs" dxfId="943" priority="1866" operator="equal">
      <formula>1</formula>
    </cfRule>
    <cfRule type="cellIs" dxfId="942" priority="1873" operator="between">
      <formula>1</formula>
      <formula>5</formula>
    </cfRule>
  </conditionalFormatting>
  <conditionalFormatting sqref="X45">
    <cfRule type="cellIs" dxfId="941" priority="1871" operator="equal">
      <formula>6</formula>
    </cfRule>
    <cfRule type="cellIs" dxfId="940" priority="1872" operator="between">
      <formula>1</formula>
      <formula>2</formula>
    </cfRule>
  </conditionalFormatting>
  <conditionalFormatting sqref="W43:W44">
    <cfRule type="cellIs" dxfId="939" priority="1870" operator="between">
      <formula>1</formula>
      <formula>7</formula>
    </cfRule>
  </conditionalFormatting>
  <conditionalFormatting sqref="X43 X45">
    <cfRule type="cellIs" dxfId="938" priority="1869" operator="between">
      <formula>1</formula>
      <formula>6</formula>
    </cfRule>
  </conditionalFormatting>
  <conditionalFormatting sqref="X43 X45">
    <cfRule type="cellIs" dxfId="937" priority="1867" operator="between">
      <formula>1</formula>
      <formula>2</formula>
    </cfRule>
  </conditionalFormatting>
  <conditionalFormatting sqref="P44:V44">
    <cfRule type="cellIs" dxfId="936" priority="1864" operator="equal">
      <formula>1</formula>
    </cfRule>
  </conditionalFormatting>
  <conditionalFormatting sqref="W43:W44">
    <cfRule type="cellIs" dxfId="935" priority="1859" operator="equal">
      <formula>"Gewinn"</formula>
    </cfRule>
    <cfRule type="cellIs" dxfId="934" priority="1860" operator="equal">
      <formula>"Kein Gewinn"</formula>
    </cfRule>
  </conditionalFormatting>
  <conditionalFormatting sqref="X43:X45">
    <cfRule type="cellIs" dxfId="933" priority="1857" operator="equal">
      <formula>"Gewinn"</formula>
    </cfRule>
    <cfRule type="cellIs" dxfId="932" priority="1858" operator="equal">
      <formula>"Kein Gewinn"</formula>
    </cfRule>
  </conditionalFormatting>
  <conditionalFormatting sqref="X44">
    <cfRule type="cellIs" dxfId="931" priority="1838" operator="equal">
      <formula>"Kein Gewinn"</formula>
    </cfRule>
  </conditionalFormatting>
  <conditionalFormatting sqref="P45:U45">
    <cfRule type="cellIs" dxfId="930" priority="1837" operator="equal">
      <formula>1</formula>
    </cfRule>
  </conditionalFormatting>
  <conditionalFormatting sqref="W45">
    <cfRule type="cellIs" dxfId="929" priority="1835" operator="equal">
      <formula>"Gewinn"</formula>
    </cfRule>
  </conditionalFormatting>
  <conditionalFormatting sqref="W45">
    <cfRule type="cellIs" dxfId="928" priority="1834" operator="equal">
      <formula>"Kein Gewinn"</formula>
    </cfRule>
  </conditionalFormatting>
  <conditionalFormatting sqref="W45">
    <cfRule type="cellIs" dxfId="927" priority="1833" operator="equal">
      <formula>"Gewinn"</formula>
    </cfRule>
  </conditionalFormatting>
  <conditionalFormatting sqref="V49">
    <cfRule type="cellIs" dxfId="926" priority="1832" operator="equal">
      <formula>1</formula>
    </cfRule>
  </conditionalFormatting>
  <conditionalFormatting sqref="W47:W48">
    <cfRule type="cellIs" dxfId="925" priority="1831" operator="between">
      <formula>1</formula>
      <formula>7</formula>
    </cfRule>
  </conditionalFormatting>
  <conditionalFormatting sqref="X47 X49">
    <cfRule type="cellIs" dxfId="924" priority="1830" operator="equal">
      <formula>1</formula>
    </cfRule>
  </conditionalFormatting>
  <conditionalFormatting sqref="W48">
    <cfRule type="cellIs" dxfId="923" priority="1821" operator="between">
      <formula>1</formula>
      <formula>7</formula>
    </cfRule>
    <cfRule type="cellIs" dxfId="922" priority="1822" operator="equal">
      <formula>1</formula>
    </cfRule>
    <cfRule type="cellIs" dxfId="921" priority="1829" operator="between">
      <formula>1</formula>
      <formula>5</formula>
    </cfRule>
  </conditionalFormatting>
  <conditionalFormatting sqref="X49">
    <cfRule type="cellIs" dxfId="920" priority="1827" operator="equal">
      <formula>6</formula>
    </cfRule>
    <cfRule type="cellIs" dxfId="919" priority="1828" operator="between">
      <formula>1</formula>
      <formula>2</formula>
    </cfRule>
  </conditionalFormatting>
  <conditionalFormatting sqref="W47:W48">
    <cfRule type="cellIs" dxfId="918" priority="1826" operator="between">
      <formula>1</formula>
      <formula>7</formula>
    </cfRule>
  </conditionalFormatting>
  <conditionalFormatting sqref="X47 X49">
    <cfRule type="cellIs" dxfId="917" priority="1825" operator="between">
      <formula>1</formula>
      <formula>6</formula>
    </cfRule>
  </conditionalFormatting>
  <conditionalFormatting sqref="W47:W48">
    <cfRule type="cellIs" dxfId="916" priority="1824" operator="between">
      <formula>1</formula>
      <formula>5</formula>
    </cfRule>
  </conditionalFormatting>
  <conditionalFormatting sqref="X47 X49">
    <cfRule type="cellIs" dxfId="915" priority="1823" operator="between">
      <formula>1</formula>
      <formula>2</formula>
    </cfRule>
  </conditionalFormatting>
  <conditionalFormatting sqref="W47:W48">
    <cfRule type="cellIs" dxfId="914" priority="1815" operator="equal">
      <formula>"Gewinn"</formula>
    </cfRule>
    <cfRule type="cellIs" dxfId="913" priority="1816" operator="equal">
      <formula>"Kein Gewinn"</formula>
    </cfRule>
  </conditionalFormatting>
  <conditionalFormatting sqref="X47:X49">
    <cfRule type="cellIs" dxfId="912" priority="1813" operator="equal">
      <formula>"Gewinn"</formula>
    </cfRule>
    <cfRule type="cellIs" dxfId="911" priority="1814" operator="equal">
      <formula>"Kein Gewinn"</formula>
    </cfRule>
  </conditionalFormatting>
  <conditionalFormatting sqref="X48">
    <cfRule type="cellIs" dxfId="910" priority="1794" operator="equal">
      <formula>"Kein Gewinn"</formula>
    </cfRule>
  </conditionalFormatting>
  <conditionalFormatting sqref="P49:U49">
    <cfRule type="cellIs" dxfId="909" priority="1793" operator="equal">
      <formula>1</formula>
    </cfRule>
  </conditionalFormatting>
  <conditionalFormatting sqref="W49">
    <cfRule type="cellIs" dxfId="908" priority="1791" operator="equal">
      <formula>"Gewinn"</formula>
    </cfRule>
  </conditionalFormatting>
  <conditionalFormatting sqref="W49">
    <cfRule type="cellIs" dxfId="907" priority="1790" operator="equal">
      <formula>"Kein Gewinn"</formula>
    </cfRule>
  </conditionalFormatting>
  <conditionalFormatting sqref="W49">
    <cfRule type="cellIs" dxfId="906" priority="1789" operator="equal">
      <formula>"Gewinn"</formula>
    </cfRule>
  </conditionalFormatting>
  <conditionalFormatting sqref="V53">
    <cfRule type="cellIs" dxfId="905" priority="1788" operator="equal">
      <formula>1</formula>
    </cfRule>
  </conditionalFormatting>
  <conditionalFormatting sqref="W51:W52">
    <cfRule type="cellIs" dxfId="904" priority="1787" operator="between">
      <formula>1</formula>
      <formula>7</formula>
    </cfRule>
  </conditionalFormatting>
  <conditionalFormatting sqref="X51 X53">
    <cfRule type="cellIs" dxfId="903" priority="1786" operator="equal">
      <formula>1</formula>
    </cfRule>
  </conditionalFormatting>
  <conditionalFormatting sqref="W52">
    <cfRule type="cellIs" dxfId="902" priority="1777" operator="between">
      <formula>1</formula>
      <formula>7</formula>
    </cfRule>
    <cfRule type="cellIs" dxfId="901" priority="1778" operator="equal">
      <formula>1</formula>
    </cfRule>
    <cfRule type="cellIs" dxfId="900" priority="1785" operator="between">
      <formula>1</formula>
      <formula>5</formula>
    </cfRule>
  </conditionalFormatting>
  <conditionalFormatting sqref="X53">
    <cfRule type="cellIs" dxfId="899" priority="1783" operator="equal">
      <formula>6</formula>
    </cfRule>
    <cfRule type="cellIs" dxfId="898" priority="1784" operator="between">
      <formula>1</formula>
      <formula>2</formula>
    </cfRule>
  </conditionalFormatting>
  <conditionalFormatting sqref="W51:W52">
    <cfRule type="cellIs" dxfId="897" priority="1782" operator="between">
      <formula>1</formula>
      <formula>7</formula>
    </cfRule>
  </conditionalFormatting>
  <conditionalFormatting sqref="X51 X53">
    <cfRule type="cellIs" dxfId="896" priority="1781" operator="between">
      <formula>1</formula>
      <formula>6</formula>
    </cfRule>
  </conditionalFormatting>
  <conditionalFormatting sqref="W51:W52">
    <cfRule type="cellIs" dxfId="895" priority="1780" operator="between">
      <formula>1</formula>
      <formula>5</formula>
    </cfRule>
  </conditionalFormatting>
  <conditionalFormatting sqref="X51 X53">
    <cfRule type="cellIs" dxfId="894" priority="1779" operator="between">
      <formula>1</formula>
      <formula>2</formula>
    </cfRule>
  </conditionalFormatting>
  <conditionalFormatting sqref="P52:V52">
    <cfRule type="cellIs" dxfId="893" priority="1776" operator="equal">
      <formula>1</formula>
    </cfRule>
  </conditionalFormatting>
  <conditionalFormatting sqref="W51:W52">
    <cfRule type="cellIs" dxfId="892" priority="1771" operator="equal">
      <formula>"Gewinn"</formula>
    </cfRule>
    <cfRule type="cellIs" dxfId="891" priority="1772" operator="equal">
      <formula>"Kein Gewinn"</formula>
    </cfRule>
  </conditionalFormatting>
  <conditionalFormatting sqref="X51:X53">
    <cfRule type="cellIs" dxfId="890" priority="1769" operator="equal">
      <formula>"Gewinn"</formula>
    </cfRule>
    <cfRule type="cellIs" dxfId="889" priority="1770" operator="equal">
      <formula>"Kein Gewinn"</formula>
    </cfRule>
  </conditionalFormatting>
  <conditionalFormatting sqref="X52">
    <cfRule type="cellIs" dxfId="888" priority="1750" operator="equal">
      <formula>"Kein Gewinn"</formula>
    </cfRule>
  </conditionalFormatting>
  <conditionalFormatting sqref="P53:U53">
    <cfRule type="cellIs" dxfId="887" priority="1749" operator="equal">
      <formula>1</formula>
    </cfRule>
  </conditionalFormatting>
  <conditionalFormatting sqref="W53">
    <cfRule type="cellIs" dxfId="886" priority="1747" operator="equal">
      <formula>"Gewinn"</formula>
    </cfRule>
  </conditionalFormatting>
  <conditionalFormatting sqref="W53">
    <cfRule type="cellIs" dxfId="885" priority="1746" operator="equal">
      <formula>"Kein Gewinn"</formula>
    </cfRule>
  </conditionalFormatting>
  <conditionalFormatting sqref="W53">
    <cfRule type="cellIs" dxfId="884" priority="1745" operator="equal">
      <formula>"Gewinn"</formula>
    </cfRule>
  </conditionalFormatting>
  <conditionalFormatting sqref="V57">
    <cfRule type="cellIs" dxfId="883" priority="1744" operator="equal">
      <formula>1</formula>
    </cfRule>
  </conditionalFormatting>
  <conditionalFormatting sqref="W55:W56">
    <cfRule type="cellIs" dxfId="882" priority="1743" operator="between">
      <formula>1</formula>
      <formula>7</formula>
    </cfRule>
  </conditionalFormatting>
  <conditionalFormatting sqref="X55 X57">
    <cfRule type="cellIs" dxfId="881" priority="1742" operator="equal">
      <formula>1</formula>
    </cfRule>
  </conditionalFormatting>
  <conditionalFormatting sqref="W56">
    <cfRule type="cellIs" dxfId="880" priority="1733" operator="between">
      <formula>1</formula>
      <formula>7</formula>
    </cfRule>
    <cfRule type="cellIs" dxfId="879" priority="1734" operator="equal">
      <formula>1</formula>
    </cfRule>
    <cfRule type="cellIs" dxfId="878" priority="1741" operator="between">
      <formula>1</formula>
      <formula>5</formula>
    </cfRule>
  </conditionalFormatting>
  <conditionalFormatting sqref="X57">
    <cfRule type="cellIs" dxfId="877" priority="1739" operator="equal">
      <formula>6</formula>
    </cfRule>
    <cfRule type="cellIs" dxfId="876" priority="1740" operator="between">
      <formula>1</formula>
      <formula>2</formula>
    </cfRule>
  </conditionalFormatting>
  <conditionalFormatting sqref="W55:W56">
    <cfRule type="cellIs" dxfId="875" priority="1738" operator="between">
      <formula>1</formula>
      <formula>7</formula>
    </cfRule>
  </conditionalFormatting>
  <conditionalFormatting sqref="X55 X57">
    <cfRule type="cellIs" dxfId="874" priority="1737" operator="between">
      <formula>1</formula>
      <formula>6</formula>
    </cfRule>
  </conditionalFormatting>
  <conditionalFormatting sqref="W55:W56">
    <cfRule type="cellIs" dxfId="873" priority="1736" operator="between">
      <formula>1</formula>
      <formula>5</formula>
    </cfRule>
  </conditionalFormatting>
  <conditionalFormatting sqref="X55 X57">
    <cfRule type="cellIs" dxfId="872" priority="1735" operator="between">
      <formula>1</formula>
      <formula>2</formula>
    </cfRule>
  </conditionalFormatting>
  <conditionalFormatting sqref="P56:V56">
    <cfRule type="cellIs" dxfId="871" priority="1732" operator="equal">
      <formula>1</formula>
    </cfRule>
  </conditionalFormatting>
  <conditionalFormatting sqref="W55:W56">
    <cfRule type="cellIs" dxfId="870" priority="1727" operator="equal">
      <formula>"Gewinn"</formula>
    </cfRule>
    <cfRule type="cellIs" dxfId="869" priority="1728" operator="equal">
      <formula>"Kein Gewinn"</formula>
    </cfRule>
  </conditionalFormatting>
  <conditionalFormatting sqref="X55:X57">
    <cfRule type="cellIs" dxfId="868" priority="1725" operator="equal">
      <formula>"Gewinn"</formula>
    </cfRule>
    <cfRule type="cellIs" dxfId="867" priority="1726" operator="equal">
      <formula>"Kein Gewinn"</formula>
    </cfRule>
  </conditionalFormatting>
  <conditionalFormatting sqref="X56">
    <cfRule type="cellIs" dxfId="866" priority="1706" operator="equal">
      <formula>"Kein Gewinn"</formula>
    </cfRule>
  </conditionalFormatting>
  <conditionalFormatting sqref="P57:U57">
    <cfRule type="cellIs" dxfId="865" priority="1705" operator="equal">
      <formula>1</formula>
    </cfRule>
  </conditionalFormatting>
  <conditionalFormatting sqref="W57">
    <cfRule type="cellIs" dxfId="864" priority="1703" operator="equal">
      <formula>"Gewinn"</formula>
    </cfRule>
  </conditionalFormatting>
  <conditionalFormatting sqref="W57">
    <cfRule type="cellIs" dxfId="863" priority="1702" operator="equal">
      <formula>"Kein Gewinn"</formula>
    </cfRule>
  </conditionalFormatting>
  <conditionalFormatting sqref="W57">
    <cfRule type="cellIs" dxfId="862" priority="1701" operator="equal">
      <formula>"Gewinn"</formula>
    </cfRule>
  </conditionalFormatting>
  <conditionalFormatting sqref="V61">
    <cfRule type="cellIs" dxfId="861" priority="1700" operator="equal">
      <formula>1</formula>
    </cfRule>
  </conditionalFormatting>
  <conditionalFormatting sqref="W59:W60">
    <cfRule type="cellIs" dxfId="860" priority="1699" operator="between">
      <formula>1</formula>
      <formula>7</formula>
    </cfRule>
  </conditionalFormatting>
  <conditionalFormatting sqref="X59 X61">
    <cfRule type="cellIs" dxfId="859" priority="1698" operator="equal">
      <formula>1</formula>
    </cfRule>
  </conditionalFormatting>
  <conditionalFormatting sqref="W60">
    <cfRule type="cellIs" dxfId="858" priority="1689" operator="between">
      <formula>1</formula>
      <formula>7</formula>
    </cfRule>
    <cfRule type="cellIs" dxfId="857" priority="1690" operator="equal">
      <formula>1</formula>
    </cfRule>
    <cfRule type="cellIs" dxfId="856" priority="1697" operator="between">
      <formula>1</formula>
      <formula>5</formula>
    </cfRule>
  </conditionalFormatting>
  <conditionalFormatting sqref="X61">
    <cfRule type="cellIs" dxfId="855" priority="1695" operator="equal">
      <formula>6</formula>
    </cfRule>
    <cfRule type="cellIs" dxfId="854" priority="1696" operator="between">
      <formula>1</formula>
      <formula>2</formula>
    </cfRule>
  </conditionalFormatting>
  <conditionalFormatting sqref="W59:W60">
    <cfRule type="cellIs" dxfId="853" priority="1694" operator="between">
      <formula>1</formula>
      <formula>7</formula>
    </cfRule>
  </conditionalFormatting>
  <conditionalFormatting sqref="X59 X61">
    <cfRule type="cellIs" dxfId="852" priority="1693" operator="between">
      <formula>1</formula>
      <formula>6</formula>
    </cfRule>
  </conditionalFormatting>
  <conditionalFormatting sqref="W59:W60">
    <cfRule type="cellIs" dxfId="851" priority="1692" operator="between">
      <formula>1</formula>
      <formula>5</formula>
    </cfRule>
  </conditionalFormatting>
  <conditionalFormatting sqref="X59 X61">
    <cfRule type="cellIs" dxfId="850" priority="1691" operator="between">
      <formula>1</formula>
      <formula>2</formula>
    </cfRule>
  </conditionalFormatting>
  <conditionalFormatting sqref="P60:V60">
    <cfRule type="cellIs" dxfId="849" priority="1688" operator="equal">
      <formula>1</formula>
    </cfRule>
  </conditionalFormatting>
  <conditionalFormatting sqref="W59:W60">
    <cfRule type="cellIs" dxfId="848" priority="1683" operator="equal">
      <formula>"Gewinn"</formula>
    </cfRule>
    <cfRule type="cellIs" dxfId="847" priority="1684" operator="equal">
      <formula>"Kein Gewinn"</formula>
    </cfRule>
  </conditionalFormatting>
  <conditionalFormatting sqref="X59:X61">
    <cfRule type="cellIs" dxfId="846" priority="1681" operator="equal">
      <formula>"Gewinn"</formula>
    </cfRule>
    <cfRule type="cellIs" dxfId="845" priority="1682" operator="equal">
      <formula>"Kein Gewinn"</formula>
    </cfRule>
  </conditionalFormatting>
  <conditionalFormatting sqref="X60">
    <cfRule type="cellIs" dxfId="844" priority="1662" operator="equal">
      <formula>"Kein Gewinn"</formula>
    </cfRule>
  </conditionalFormatting>
  <conditionalFormatting sqref="P61:U61">
    <cfRule type="cellIs" dxfId="843" priority="1661" operator="equal">
      <formula>1</formula>
    </cfRule>
  </conditionalFormatting>
  <conditionalFormatting sqref="W61">
    <cfRule type="cellIs" dxfId="842" priority="1659" operator="equal">
      <formula>"Gewinn"</formula>
    </cfRule>
  </conditionalFormatting>
  <conditionalFormatting sqref="W61">
    <cfRule type="cellIs" dxfId="841" priority="1658" operator="equal">
      <formula>"Kein Gewinn"</formula>
    </cfRule>
  </conditionalFormatting>
  <conditionalFormatting sqref="W61">
    <cfRule type="cellIs" dxfId="840" priority="1657" operator="equal">
      <formula>"Gewinn"</formula>
    </cfRule>
  </conditionalFormatting>
  <conditionalFormatting sqref="V73 V69 V65">
    <cfRule type="cellIs" dxfId="839" priority="1656" operator="equal">
      <formula>1</formula>
    </cfRule>
  </conditionalFormatting>
  <conditionalFormatting sqref="W71:W72 W67:W68 W63:W64">
    <cfRule type="cellIs" dxfId="838" priority="1655" operator="between">
      <formula>1</formula>
      <formula>7</formula>
    </cfRule>
  </conditionalFormatting>
  <conditionalFormatting sqref="X71 X73 X67 X69 X63 X65">
    <cfRule type="cellIs" dxfId="837" priority="1654" operator="equal">
      <formula>1</formula>
    </cfRule>
  </conditionalFormatting>
  <conditionalFormatting sqref="W72 W68 W64">
    <cfRule type="cellIs" dxfId="836" priority="1645" operator="between">
      <formula>1</formula>
      <formula>7</formula>
    </cfRule>
    <cfRule type="cellIs" dxfId="835" priority="1646" operator="equal">
      <formula>1</formula>
    </cfRule>
    <cfRule type="cellIs" dxfId="834" priority="1653" operator="between">
      <formula>1</formula>
      <formula>5</formula>
    </cfRule>
  </conditionalFormatting>
  <conditionalFormatting sqref="X73 X69 X65">
    <cfRule type="cellIs" dxfId="833" priority="1651" operator="equal">
      <formula>6</formula>
    </cfRule>
    <cfRule type="cellIs" dxfId="832" priority="1652" operator="between">
      <formula>1</formula>
      <formula>2</formula>
    </cfRule>
  </conditionalFormatting>
  <conditionalFormatting sqref="W71:W72 W67:W68 W63:W64">
    <cfRule type="cellIs" dxfId="831" priority="1650" operator="between">
      <formula>1</formula>
      <formula>7</formula>
    </cfRule>
  </conditionalFormatting>
  <conditionalFormatting sqref="X71 X73 X67 X69 X63 X65">
    <cfRule type="cellIs" dxfId="830" priority="1649" operator="between">
      <formula>1</formula>
      <formula>6</formula>
    </cfRule>
  </conditionalFormatting>
  <conditionalFormatting sqref="W71:W72 W67:W68 W63:W64">
    <cfRule type="cellIs" dxfId="829" priority="1648" operator="between">
      <formula>1</formula>
      <formula>5</formula>
    </cfRule>
  </conditionalFormatting>
  <conditionalFormatting sqref="X71 X73 X67 X69 X63 X65">
    <cfRule type="cellIs" dxfId="828" priority="1647" operator="between">
      <formula>1</formula>
      <formula>2</formula>
    </cfRule>
  </conditionalFormatting>
  <conditionalFormatting sqref="P72:V72 P68:V68 P64:V64">
    <cfRule type="cellIs" dxfId="827" priority="1644" operator="equal">
      <formula>1</formula>
    </cfRule>
  </conditionalFormatting>
  <conditionalFormatting sqref="W71:W72 W67:W68 W63:W64">
    <cfRule type="cellIs" dxfId="826" priority="1639" operator="equal">
      <formula>"Gewinn"</formula>
    </cfRule>
    <cfRule type="cellIs" dxfId="825" priority="1640" operator="equal">
      <formula>"Kein Gewinn"</formula>
    </cfRule>
  </conditionalFormatting>
  <conditionalFormatting sqref="X71:X73 X67:X69 X63:X65">
    <cfRule type="cellIs" dxfId="824" priority="1637" operator="equal">
      <formula>"Gewinn"</formula>
    </cfRule>
    <cfRule type="cellIs" dxfId="823" priority="1638" operator="equal">
      <formula>"Kein Gewinn"</formula>
    </cfRule>
  </conditionalFormatting>
  <conditionalFormatting sqref="X72 X68 X64">
    <cfRule type="cellIs" dxfId="822" priority="1618" operator="equal">
      <formula>"Kein Gewinn"</formula>
    </cfRule>
  </conditionalFormatting>
  <conditionalFormatting sqref="P73:U73 P69:U69 P65:U65">
    <cfRule type="cellIs" dxfId="821" priority="1617" operator="equal">
      <formula>1</formula>
    </cfRule>
  </conditionalFormatting>
  <conditionalFormatting sqref="W73 W69 W65">
    <cfRule type="cellIs" dxfId="820" priority="1615" operator="equal">
      <formula>"Gewinn"</formula>
    </cfRule>
  </conditionalFormatting>
  <conditionalFormatting sqref="W73 W69 W65">
    <cfRule type="cellIs" dxfId="819" priority="1614" operator="equal">
      <formula>"Kein Gewinn"</formula>
    </cfRule>
  </conditionalFormatting>
  <conditionalFormatting sqref="W73 W69 W65">
    <cfRule type="cellIs" dxfId="818" priority="1613" operator="equal">
      <formula>"Gewinn"</formula>
    </cfRule>
  </conditionalFormatting>
  <conditionalFormatting sqref="V91 V87 V83 V79">
    <cfRule type="cellIs" dxfId="817" priority="1612" operator="equal">
      <formula>1</formula>
    </cfRule>
  </conditionalFormatting>
  <conditionalFormatting sqref="W89:W90 W85:W86 W81:W82 W77:W78">
    <cfRule type="cellIs" dxfId="816" priority="1611" operator="between">
      <formula>1</formula>
      <formula>7</formula>
    </cfRule>
  </conditionalFormatting>
  <conditionalFormatting sqref="X89 X91 X85 X87 X81 X83 X77 X79">
    <cfRule type="cellIs" dxfId="815" priority="1610" operator="equal">
      <formula>1</formula>
    </cfRule>
  </conditionalFormatting>
  <conditionalFormatting sqref="W90 W86 W82 W78">
    <cfRule type="cellIs" dxfId="814" priority="1601" operator="between">
      <formula>1</formula>
      <formula>7</formula>
    </cfRule>
    <cfRule type="cellIs" dxfId="813" priority="1602" operator="equal">
      <formula>1</formula>
    </cfRule>
    <cfRule type="cellIs" dxfId="812" priority="1609" operator="between">
      <formula>1</formula>
      <formula>5</formula>
    </cfRule>
  </conditionalFormatting>
  <conditionalFormatting sqref="X91 X87 X83 X79">
    <cfRule type="cellIs" dxfId="811" priority="1607" operator="equal">
      <formula>6</formula>
    </cfRule>
    <cfRule type="cellIs" dxfId="810" priority="1608" operator="between">
      <formula>1</formula>
      <formula>2</formula>
    </cfRule>
  </conditionalFormatting>
  <conditionalFormatting sqref="W89:W90 W85:W86 W81:W82 W77:W78">
    <cfRule type="cellIs" dxfId="809" priority="1606" operator="between">
      <formula>1</formula>
      <formula>7</formula>
    </cfRule>
  </conditionalFormatting>
  <conditionalFormatting sqref="X89 X91 X85 X87 X81 X83 X77 X79">
    <cfRule type="cellIs" dxfId="808" priority="1605" operator="between">
      <formula>1</formula>
      <formula>6</formula>
    </cfRule>
  </conditionalFormatting>
  <conditionalFormatting sqref="W89:W90 W85:W86 W81:W82 W77:W78">
    <cfRule type="cellIs" dxfId="807" priority="1604" operator="between">
      <formula>1</formula>
      <formula>5</formula>
    </cfRule>
  </conditionalFormatting>
  <conditionalFormatting sqref="X89 X91 X85 X87 X81 X83 X77 X79">
    <cfRule type="cellIs" dxfId="806" priority="1603" operator="between">
      <formula>1</formula>
      <formula>2</formula>
    </cfRule>
  </conditionalFormatting>
  <conditionalFormatting sqref="P90:V90 P86:V86 P82:V82 P78:V78">
    <cfRule type="cellIs" dxfId="805" priority="1600" operator="equal">
      <formula>1</formula>
    </cfRule>
  </conditionalFormatting>
  <conditionalFormatting sqref="W89:W90 W85:W86 W81:W82 W77:W78">
    <cfRule type="cellIs" dxfId="804" priority="1595" operator="equal">
      <formula>"Gewinn"</formula>
    </cfRule>
    <cfRule type="cellIs" dxfId="803" priority="1596" operator="equal">
      <formula>"Kein Gewinn"</formula>
    </cfRule>
  </conditionalFormatting>
  <conditionalFormatting sqref="X89:X91 X85:X87 X81:X83 X77:X79">
    <cfRule type="cellIs" dxfId="802" priority="1593" operator="equal">
      <formula>"Gewinn"</formula>
    </cfRule>
    <cfRule type="cellIs" dxfId="801" priority="1594" operator="equal">
      <formula>"Kein Gewinn"</formula>
    </cfRule>
  </conditionalFormatting>
  <conditionalFormatting sqref="X90 X86 X82 X78">
    <cfRule type="cellIs" dxfId="800" priority="1574" operator="equal">
      <formula>"Kein Gewinn"</formula>
    </cfRule>
  </conditionalFormatting>
  <conditionalFormatting sqref="P91:U91 P87:U87 P83:U83 P79:U79">
    <cfRule type="cellIs" dxfId="799" priority="1573" operator="equal">
      <formula>1</formula>
    </cfRule>
  </conditionalFormatting>
  <conditionalFormatting sqref="W91 W87 W83 W79">
    <cfRule type="cellIs" dxfId="798" priority="1571" operator="equal">
      <formula>"Gewinn"</formula>
    </cfRule>
  </conditionalFormatting>
  <conditionalFormatting sqref="W91 W87 W83 W79">
    <cfRule type="cellIs" dxfId="797" priority="1570" operator="equal">
      <formula>"Kein Gewinn"</formula>
    </cfRule>
  </conditionalFormatting>
  <conditionalFormatting sqref="W91 W87 W83 W79">
    <cfRule type="cellIs" dxfId="796" priority="1569" operator="equal">
      <formula>"Gewinn"</formula>
    </cfRule>
  </conditionalFormatting>
  <conditionalFormatting sqref="V95">
    <cfRule type="cellIs" dxfId="795" priority="1568" operator="equal">
      <formula>1</formula>
    </cfRule>
  </conditionalFormatting>
  <conditionalFormatting sqref="W93:W94">
    <cfRule type="cellIs" dxfId="794" priority="1567" operator="between">
      <formula>1</formula>
      <formula>7</formula>
    </cfRule>
  </conditionalFormatting>
  <conditionalFormatting sqref="X93 X95">
    <cfRule type="cellIs" dxfId="793" priority="1566" operator="equal">
      <formula>1</formula>
    </cfRule>
  </conditionalFormatting>
  <conditionalFormatting sqref="W94">
    <cfRule type="cellIs" dxfId="792" priority="1557" operator="between">
      <formula>1</formula>
      <formula>7</formula>
    </cfRule>
    <cfRule type="cellIs" dxfId="791" priority="1558" operator="equal">
      <formula>1</formula>
    </cfRule>
    <cfRule type="cellIs" dxfId="790" priority="1565" operator="between">
      <formula>1</formula>
      <formula>5</formula>
    </cfRule>
  </conditionalFormatting>
  <conditionalFormatting sqref="X95">
    <cfRule type="cellIs" dxfId="789" priority="1563" operator="equal">
      <formula>6</formula>
    </cfRule>
    <cfRule type="cellIs" dxfId="788" priority="1564" operator="between">
      <formula>1</formula>
      <formula>2</formula>
    </cfRule>
  </conditionalFormatting>
  <conditionalFormatting sqref="W93:W94">
    <cfRule type="cellIs" dxfId="787" priority="1562" operator="between">
      <formula>1</formula>
      <formula>7</formula>
    </cfRule>
  </conditionalFormatting>
  <conditionalFormatting sqref="X93 X95">
    <cfRule type="cellIs" dxfId="786" priority="1561" operator="between">
      <formula>1</formula>
      <formula>6</formula>
    </cfRule>
  </conditionalFormatting>
  <conditionalFormatting sqref="W93:W94">
    <cfRule type="cellIs" dxfId="785" priority="1560" operator="between">
      <formula>1</formula>
      <formula>5</formula>
    </cfRule>
  </conditionalFormatting>
  <conditionalFormatting sqref="X93 X95">
    <cfRule type="cellIs" dxfId="784" priority="1559" operator="between">
      <formula>1</formula>
      <formula>2</formula>
    </cfRule>
  </conditionalFormatting>
  <conditionalFormatting sqref="P94:V94">
    <cfRule type="cellIs" dxfId="783" priority="1556" operator="equal">
      <formula>1</formula>
    </cfRule>
  </conditionalFormatting>
  <conditionalFormatting sqref="W93:W94">
    <cfRule type="cellIs" dxfId="782" priority="1551" operator="equal">
      <formula>"Gewinn"</formula>
    </cfRule>
    <cfRule type="cellIs" dxfId="781" priority="1552" operator="equal">
      <formula>"Kein Gewinn"</formula>
    </cfRule>
  </conditionalFormatting>
  <conditionalFormatting sqref="X93:X95">
    <cfRule type="cellIs" dxfId="780" priority="1549" operator="equal">
      <formula>"Gewinn"</formula>
    </cfRule>
    <cfRule type="cellIs" dxfId="779" priority="1550" operator="equal">
      <formula>"Kein Gewinn"</formula>
    </cfRule>
  </conditionalFormatting>
  <conditionalFormatting sqref="X94">
    <cfRule type="cellIs" dxfId="778" priority="1530" operator="equal">
      <formula>"Kein Gewinn"</formula>
    </cfRule>
  </conditionalFormatting>
  <conditionalFormatting sqref="P95:U95">
    <cfRule type="cellIs" dxfId="777" priority="1529" operator="equal">
      <formula>1</formula>
    </cfRule>
  </conditionalFormatting>
  <conditionalFormatting sqref="W95">
    <cfRule type="cellIs" dxfId="776" priority="1527" operator="equal">
      <formula>"Gewinn"</formula>
    </cfRule>
  </conditionalFormatting>
  <conditionalFormatting sqref="W95">
    <cfRule type="cellIs" dxfId="775" priority="1526" operator="equal">
      <formula>"Kein Gewinn"</formula>
    </cfRule>
  </conditionalFormatting>
  <conditionalFormatting sqref="W95">
    <cfRule type="cellIs" dxfId="774" priority="1525" operator="equal">
      <formula>"Gewinn"</formula>
    </cfRule>
  </conditionalFormatting>
  <conditionalFormatting sqref="V99">
    <cfRule type="cellIs" dxfId="773" priority="1524" operator="equal">
      <formula>1</formula>
    </cfRule>
  </conditionalFormatting>
  <conditionalFormatting sqref="W97:W98">
    <cfRule type="cellIs" dxfId="772" priority="1523" operator="between">
      <formula>1</formula>
      <formula>7</formula>
    </cfRule>
  </conditionalFormatting>
  <conditionalFormatting sqref="X97 X99">
    <cfRule type="cellIs" dxfId="771" priority="1522" operator="equal">
      <formula>1</formula>
    </cfRule>
  </conditionalFormatting>
  <conditionalFormatting sqref="W98">
    <cfRule type="cellIs" dxfId="770" priority="1513" operator="between">
      <formula>1</formula>
      <formula>7</formula>
    </cfRule>
    <cfRule type="cellIs" dxfId="769" priority="1514" operator="equal">
      <formula>1</formula>
    </cfRule>
    <cfRule type="cellIs" dxfId="768" priority="1521" operator="between">
      <formula>1</formula>
      <formula>5</formula>
    </cfRule>
  </conditionalFormatting>
  <conditionalFormatting sqref="X99">
    <cfRule type="cellIs" dxfId="767" priority="1519" operator="equal">
      <formula>6</formula>
    </cfRule>
    <cfRule type="cellIs" dxfId="766" priority="1520" operator="between">
      <formula>1</formula>
      <formula>2</formula>
    </cfRule>
  </conditionalFormatting>
  <conditionalFormatting sqref="W97:W98">
    <cfRule type="cellIs" dxfId="765" priority="1518" operator="between">
      <formula>1</formula>
      <formula>7</formula>
    </cfRule>
  </conditionalFormatting>
  <conditionalFormatting sqref="X97 X99">
    <cfRule type="cellIs" dxfId="764" priority="1517" operator="between">
      <formula>1</formula>
      <formula>6</formula>
    </cfRule>
  </conditionalFormatting>
  <conditionalFormatting sqref="W97:W98">
    <cfRule type="cellIs" dxfId="763" priority="1516" operator="between">
      <formula>1</formula>
      <formula>5</formula>
    </cfRule>
  </conditionalFormatting>
  <conditionalFormatting sqref="X97 X99">
    <cfRule type="cellIs" dxfId="762" priority="1515" operator="between">
      <formula>1</formula>
      <formula>2</formula>
    </cfRule>
  </conditionalFormatting>
  <conditionalFormatting sqref="P98:V98">
    <cfRule type="cellIs" dxfId="761" priority="1512" operator="equal">
      <formula>1</formula>
    </cfRule>
  </conditionalFormatting>
  <conditionalFormatting sqref="W97:W98">
    <cfRule type="cellIs" dxfId="760" priority="1507" operator="equal">
      <formula>"Gewinn"</formula>
    </cfRule>
    <cfRule type="cellIs" dxfId="759" priority="1508" operator="equal">
      <formula>"Kein Gewinn"</formula>
    </cfRule>
  </conditionalFormatting>
  <conditionalFormatting sqref="X97:X99">
    <cfRule type="cellIs" dxfId="758" priority="1505" operator="equal">
      <formula>"Gewinn"</formula>
    </cfRule>
    <cfRule type="cellIs" dxfId="757" priority="1506" operator="equal">
      <formula>"Kein Gewinn"</formula>
    </cfRule>
  </conditionalFormatting>
  <conditionalFormatting sqref="X98">
    <cfRule type="cellIs" dxfId="756" priority="1486" operator="equal">
      <formula>"Kein Gewinn"</formula>
    </cfRule>
  </conditionalFormatting>
  <conditionalFormatting sqref="W99">
    <cfRule type="cellIs" dxfId="755" priority="1483" operator="equal">
      <formula>"Gewinn"</formula>
    </cfRule>
  </conditionalFormatting>
  <conditionalFormatting sqref="W99">
    <cfRule type="cellIs" dxfId="754" priority="1482" operator="equal">
      <formula>"Kein Gewinn"</formula>
    </cfRule>
  </conditionalFormatting>
  <conditionalFormatting sqref="W99">
    <cfRule type="cellIs" dxfId="753" priority="1481" operator="equal">
      <formula>"Gewinn"</formula>
    </cfRule>
  </conditionalFormatting>
  <conditionalFormatting sqref="V103">
    <cfRule type="cellIs" dxfId="752" priority="1480" operator="equal">
      <formula>1</formula>
    </cfRule>
  </conditionalFormatting>
  <conditionalFormatting sqref="W101:W102">
    <cfRule type="cellIs" dxfId="751" priority="1479" operator="between">
      <formula>1</formula>
      <formula>7</formula>
    </cfRule>
  </conditionalFormatting>
  <conditionalFormatting sqref="X101 X103">
    <cfRule type="cellIs" dxfId="750" priority="1478" operator="equal">
      <formula>1</formula>
    </cfRule>
  </conditionalFormatting>
  <conditionalFormatting sqref="W102">
    <cfRule type="cellIs" dxfId="749" priority="1469" operator="between">
      <formula>1</formula>
      <formula>7</formula>
    </cfRule>
    <cfRule type="cellIs" dxfId="748" priority="1470" operator="equal">
      <formula>1</formula>
    </cfRule>
    <cfRule type="cellIs" dxfId="747" priority="1477" operator="between">
      <formula>1</formula>
      <formula>5</formula>
    </cfRule>
  </conditionalFormatting>
  <conditionalFormatting sqref="X103">
    <cfRule type="cellIs" dxfId="746" priority="1475" operator="equal">
      <formula>6</formula>
    </cfRule>
    <cfRule type="cellIs" dxfId="745" priority="1476" operator="between">
      <formula>1</formula>
      <formula>2</formula>
    </cfRule>
  </conditionalFormatting>
  <conditionalFormatting sqref="W101:W102">
    <cfRule type="cellIs" dxfId="744" priority="1474" operator="between">
      <formula>1</formula>
      <formula>7</formula>
    </cfRule>
  </conditionalFormatting>
  <conditionalFormatting sqref="X101 X103">
    <cfRule type="cellIs" dxfId="743" priority="1473" operator="between">
      <formula>1</formula>
      <formula>6</formula>
    </cfRule>
  </conditionalFormatting>
  <conditionalFormatting sqref="W101:W102">
    <cfRule type="cellIs" dxfId="742" priority="1472" operator="between">
      <formula>1</formula>
      <formula>5</formula>
    </cfRule>
  </conditionalFormatting>
  <conditionalFormatting sqref="X101 X103">
    <cfRule type="cellIs" dxfId="741" priority="1471" operator="between">
      <formula>1</formula>
      <formula>2</formula>
    </cfRule>
  </conditionalFormatting>
  <conditionalFormatting sqref="P102:V102">
    <cfRule type="cellIs" dxfId="740" priority="1468" operator="equal">
      <formula>1</formula>
    </cfRule>
  </conditionalFormatting>
  <conditionalFormatting sqref="W101:W102">
    <cfRule type="cellIs" dxfId="739" priority="1463" operator="equal">
      <formula>"Gewinn"</formula>
    </cfRule>
    <cfRule type="cellIs" dxfId="738" priority="1464" operator="equal">
      <formula>"Kein Gewinn"</formula>
    </cfRule>
  </conditionalFormatting>
  <conditionalFormatting sqref="X101:X103">
    <cfRule type="cellIs" dxfId="737" priority="1461" operator="equal">
      <formula>"Gewinn"</formula>
    </cfRule>
    <cfRule type="cellIs" dxfId="736" priority="1462" operator="equal">
      <formula>"Kein Gewinn"</formula>
    </cfRule>
  </conditionalFormatting>
  <conditionalFormatting sqref="X102">
    <cfRule type="cellIs" dxfId="735" priority="1442" operator="equal">
      <formula>"Kein Gewinn"</formula>
    </cfRule>
  </conditionalFormatting>
  <conditionalFormatting sqref="P103:U103">
    <cfRule type="cellIs" dxfId="734" priority="1441" operator="equal">
      <formula>1</formula>
    </cfRule>
  </conditionalFormatting>
  <conditionalFormatting sqref="W103">
    <cfRule type="cellIs" dxfId="733" priority="1439" operator="equal">
      <formula>"Gewinn"</formula>
    </cfRule>
  </conditionalFormatting>
  <conditionalFormatting sqref="W103">
    <cfRule type="cellIs" dxfId="732" priority="1438" operator="equal">
      <formula>"Kein Gewinn"</formula>
    </cfRule>
  </conditionalFormatting>
  <conditionalFormatting sqref="W103">
    <cfRule type="cellIs" dxfId="731" priority="1437" operator="equal">
      <formula>"Gewinn"</formula>
    </cfRule>
  </conditionalFormatting>
  <conditionalFormatting sqref="W105:W106">
    <cfRule type="cellIs" dxfId="730" priority="1435" operator="between">
      <formula>1</formula>
      <formula>7</formula>
    </cfRule>
  </conditionalFormatting>
  <conditionalFormatting sqref="X105 X107">
    <cfRule type="cellIs" dxfId="729" priority="1434" operator="equal">
      <formula>1</formula>
    </cfRule>
  </conditionalFormatting>
  <conditionalFormatting sqref="W106">
    <cfRule type="cellIs" dxfId="728" priority="1425" operator="between">
      <formula>1</formula>
      <formula>7</formula>
    </cfRule>
    <cfRule type="cellIs" dxfId="727" priority="1426" operator="equal">
      <formula>1</formula>
    </cfRule>
    <cfRule type="cellIs" dxfId="726" priority="1433" operator="between">
      <formula>1</formula>
      <formula>5</formula>
    </cfRule>
  </conditionalFormatting>
  <conditionalFormatting sqref="X107">
    <cfRule type="cellIs" dxfId="725" priority="1431" operator="equal">
      <formula>6</formula>
    </cfRule>
    <cfRule type="cellIs" dxfId="724" priority="1432" operator="between">
      <formula>1</formula>
      <formula>2</formula>
    </cfRule>
  </conditionalFormatting>
  <conditionalFormatting sqref="W105:W106">
    <cfRule type="cellIs" dxfId="723" priority="1430" operator="between">
      <formula>1</formula>
      <formula>7</formula>
    </cfRule>
  </conditionalFormatting>
  <conditionalFormatting sqref="X105 X107">
    <cfRule type="cellIs" dxfId="722" priority="1429" operator="between">
      <formula>1</formula>
      <formula>6</formula>
    </cfRule>
  </conditionalFormatting>
  <conditionalFormatting sqref="W105:W106">
    <cfRule type="cellIs" dxfId="721" priority="1428" operator="between">
      <formula>1</formula>
      <formula>5</formula>
    </cfRule>
  </conditionalFormatting>
  <conditionalFormatting sqref="X105 X107">
    <cfRule type="cellIs" dxfId="720" priority="1427" operator="between">
      <formula>1</formula>
      <formula>2</formula>
    </cfRule>
  </conditionalFormatting>
  <conditionalFormatting sqref="P106:V106">
    <cfRule type="cellIs" dxfId="719" priority="1424" operator="equal">
      <formula>1</formula>
    </cfRule>
  </conditionalFormatting>
  <conditionalFormatting sqref="W105:W106">
    <cfRule type="cellIs" dxfId="718" priority="1419" operator="equal">
      <formula>"Gewinn"</formula>
    </cfRule>
    <cfRule type="cellIs" dxfId="717" priority="1420" operator="equal">
      <formula>"Kein Gewinn"</formula>
    </cfRule>
  </conditionalFormatting>
  <conditionalFormatting sqref="X105:X107">
    <cfRule type="cellIs" dxfId="716" priority="1417" operator="equal">
      <formula>"Gewinn"</formula>
    </cfRule>
    <cfRule type="cellIs" dxfId="715" priority="1418" operator="equal">
      <formula>"Kein Gewinn"</formula>
    </cfRule>
  </conditionalFormatting>
  <conditionalFormatting sqref="X106">
    <cfRule type="cellIs" dxfId="714" priority="1398" operator="equal">
      <formula>"Kein Gewinn"</formula>
    </cfRule>
  </conditionalFormatting>
  <conditionalFormatting sqref="P107:U107">
    <cfRule type="cellIs" dxfId="713" priority="1397" operator="equal">
      <formula>1</formula>
    </cfRule>
  </conditionalFormatting>
  <conditionalFormatting sqref="W107">
    <cfRule type="cellIs" dxfId="712" priority="1395" operator="equal">
      <formula>"Gewinn"</formula>
    </cfRule>
  </conditionalFormatting>
  <conditionalFormatting sqref="W107">
    <cfRule type="cellIs" dxfId="711" priority="1394" operator="equal">
      <formula>"Kein Gewinn"</formula>
    </cfRule>
  </conditionalFormatting>
  <conditionalFormatting sqref="W107">
    <cfRule type="cellIs" dxfId="710" priority="1393" operator="equal">
      <formula>"Gewinn"</formula>
    </cfRule>
  </conditionalFormatting>
  <conditionalFormatting sqref="V111">
    <cfRule type="cellIs" dxfId="709" priority="1392" operator="equal">
      <formula>1</formula>
    </cfRule>
  </conditionalFormatting>
  <conditionalFormatting sqref="W109:W110">
    <cfRule type="cellIs" dxfId="708" priority="1391" operator="between">
      <formula>1</formula>
      <formula>7</formula>
    </cfRule>
  </conditionalFormatting>
  <conditionalFormatting sqref="W110">
    <cfRule type="cellIs" dxfId="707" priority="1381" operator="between">
      <formula>1</formula>
      <formula>7</formula>
    </cfRule>
    <cfRule type="cellIs" dxfId="706" priority="1382" operator="equal">
      <formula>1</formula>
    </cfRule>
    <cfRule type="cellIs" dxfId="705" priority="1389" operator="between">
      <formula>1</formula>
      <formula>5</formula>
    </cfRule>
  </conditionalFormatting>
  <conditionalFormatting sqref="X111">
    <cfRule type="cellIs" dxfId="704" priority="1387" operator="equal">
      <formula>6</formula>
    </cfRule>
    <cfRule type="cellIs" dxfId="703" priority="1388" operator="between">
      <formula>1</formula>
      <formula>2</formula>
    </cfRule>
  </conditionalFormatting>
  <conditionalFormatting sqref="W109:W110">
    <cfRule type="cellIs" dxfId="702" priority="1386" operator="between">
      <formula>1</formula>
      <formula>7</formula>
    </cfRule>
  </conditionalFormatting>
  <conditionalFormatting sqref="X109 X111">
    <cfRule type="cellIs" dxfId="701" priority="1385" operator="between">
      <formula>1</formula>
      <formula>6</formula>
    </cfRule>
  </conditionalFormatting>
  <conditionalFormatting sqref="W109:W110">
    <cfRule type="cellIs" dxfId="700" priority="1384" operator="between">
      <formula>1</formula>
      <formula>5</formula>
    </cfRule>
  </conditionalFormatting>
  <conditionalFormatting sqref="X109 X111">
    <cfRule type="cellIs" dxfId="699" priority="1383" operator="between">
      <formula>1</formula>
      <formula>2</formula>
    </cfRule>
  </conditionalFormatting>
  <conditionalFormatting sqref="P110:V110">
    <cfRule type="cellIs" dxfId="698" priority="1380" operator="equal">
      <formula>1</formula>
    </cfRule>
  </conditionalFormatting>
  <conditionalFormatting sqref="W109:W110">
    <cfRule type="cellIs" dxfId="697" priority="1375" operator="equal">
      <formula>"Gewinn"</formula>
    </cfRule>
    <cfRule type="cellIs" dxfId="696" priority="1376" operator="equal">
      <formula>"Kein Gewinn"</formula>
    </cfRule>
  </conditionalFormatting>
  <conditionalFormatting sqref="X109:X111">
    <cfRule type="cellIs" dxfId="695" priority="1373" operator="equal">
      <formula>"Gewinn"</formula>
    </cfRule>
    <cfRule type="cellIs" dxfId="694" priority="1374" operator="equal">
      <formula>"Kein Gewinn"</formula>
    </cfRule>
  </conditionalFormatting>
  <conditionalFormatting sqref="X110">
    <cfRule type="cellIs" dxfId="693" priority="1354" operator="equal">
      <formula>"Kein Gewinn"</formula>
    </cfRule>
  </conditionalFormatting>
  <conditionalFormatting sqref="P111:U111">
    <cfRule type="cellIs" dxfId="692" priority="1353" operator="equal">
      <formula>1</formula>
    </cfRule>
  </conditionalFormatting>
  <conditionalFormatting sqref="W111">
    <cfRule type="cellIs" dxfId="691" priority="1351" operator="equal">
      <formula>"Gewinn"</formula>
    </cfRule>
  </conditionalFormatting>
  <conditionalFormatting sqref="W111">
    <cfRule type="cellIs" dxfId="690" priority="1350" operator="equal">
      <formula>"Kein Gewinn"</formula>
    </cfRule>
  </conditionalFormatting>
  <conditionalFormatting sqref="W111">
    <cfRule type="cellIs" dxfId="689" priority="1349" operator="equal">
      <formula>"Gewinn"</formula>
    </cfRule>
  </conditionalFormatting>
  <conditionalFormatting sqref="V117">
    <cfRule type="cellIs" dxfId="688" priority="1348" operator="equal">
      <formula>1</formula>
    </cfRule>
  </conditionalFormatting>
  <conditionalFormatting sqref="W115:W116">
    <cfRule type="cellIs" dxfId="687" priority="1347" operator="between">
      <formula>1</formula>
      <formula>7</formula>
    </cfRule>
  </conditionalFormatting>
  <conditionalFormatting sqref="X115 X117">
    <cfRule type="cellIs" dxfId="686" priority="1346" operator="equal">
      <formula>1</formula>
    </cfRule>
  </conditionalFormatting>
  <conditionalFormatting sqref="W116">
    <cfRule type="cellIs" dxfId="685" priority="1337" operator="between">
      <formula>1</formula>
      <formula>7</formula>
    </cfRule>
    <cfRule type="cellIs" dxfId="684" priority="1338" operator="equal">
      <formula>1</formula>
    </cfRule>
    <cfRule type="cellIs" dxfId="683" priority="1345" operator="between">
      <formula>1</formula>
      <formula>5</formula>
    </cfRule>
  </conditionalFormatting>
  <conditionalFormatting sqref="X117">
    <cfRule type="cellIs" dxfId="682" priority="1343" operator="equal">
      <formula>6</formula>
    </cfRule>
    <cfRule type="cellIs" dxfId="681" priority="1344" operator="between">
      <formula>1</formula>
      <formula>2</formula>
    </cfRule>
  </conditionalFormatting>
  <conditionalFormatting sqref="W115:W116">
    <cfRule type="cellIs" dxfId="680" priority="1342" operator="between">
      <formula>1</formula>
      <formula>7</formula>
    </cfRule>
  </conditionalFormatting>
  <conditionalFormatting sqref="X115 X117">
    <cfRule type="cellIs" dxfId="679" priority="1341" operator="between">
      <formula>1</formula>
      <formula>6</formula>
    </cfRule>
  </conditionalFormatting>
  <conditionalFormatting sqref="W115:W116">
    <cfRule type="cellIs" dxfId="678" priority="1340" operator="between">
      <formula>1</formula>
      <formula>5</formula>
    </cfRule>
  </conditionalFormatting>
  <conditionalFormatting sqref="X115 X117">
    <cfRule type="cellIs" dxfId="677" priority="1339" operator="between">
      <formula>1</formula>
      <formula>2</formula>
    </cfRule>
  </conditionalFormatting>
  <conditionalFormatting sqref="P116:V116">
    <cfRule type="cellIs" dxfId="676" priority="1336" operator="equal">
      <formula>1</formula>
    </cfRule>
  </conditionalFormatting>
  <conditionalFormatting sqref="W115:W116">
    <cfRule type="cellIs" dxfId="675" priority="1331" operator="equal">
      <formula>"Gewinn"</formula>
    </cfRule>
    <cfRule type="cellIs" dxfId="674" priority="1332" operator="equal">
      <formula>"Kein Gewinn"</formula>
    </cfRule>
  </conditionalFormatting>
  <conditionalFormatting sqref="X115:X117">
    <cfRule type="cellIs" dxfId="673" priority="1329" operator="equal">
      <formula>"Gewinn"</formula>
    </cfRule>
    <cfRule type="cellIs" dxfId="672" priority="1330" operator="equal">
      <formula>"Kein Gewinn"</formula>
    </cfRule>
  </conditionalFormatting>
  <conditionalFormatting sqref="X116">
    <cfRule type="cellIs" dxfId="671" priority="1310" operator="equal">
      <formula>"Kein Gewinn"</formula>
    </cfRule>
  </conditionalFormatting>
  <conditionalFormatting sqref="P117:U117">
    <cfRule type="cellIs" dxfId="670" priority="1309" operator="equal">
      <formula>1</formula>
    </cfRule>
  </conditionalFormatting>
  <conditionalFormatting sqref="W117">
    <cfRule type="cellIs" dxfId="669" priority="1307" operator="equal">
      <formula>"Gewinn"</formula>
    </cfRule>
  </conditionalFormatting>
  <conditionalFormatting sqref="W117">
    <cfRule type="cellIs" dxfId="668" priority="1306" operator="equal">
      <formula>"Kein Gewinn"</formula>
    </cfRule>
  </conditionalFormatting>
  <conditionalFormatting sqref="W117">
    <cfRule type="cellIs" dxfId="667" priority="1305" operator="equal">
      <formula>"Gewinn"</formula>
    </cfRule>
  </conditionalFormatting>
  <conditionalFormatting sqref="V121">
    <cfRule type="cellIs" dxfId="666" priority="1304" operator="equal">
      <formula>1</formula>
    </cfRule>
  </conditionalFormatting>
  <conditionalFormatting sqref="W119:W120">
    <cfRule type="cellIs" dxfId="665" priority="1303" operator="between">
      <formula>1</formula>
      <formula>7</formula>
    </cfRule>
  </conditionalFormatting>
  <conditionalFormatting sqref="X119 X121">
    <cfRule type="cellIs" dxfId="664" priority="1302" operator="equal">
      <formula>1</formula>
    </cfRule>
  </conditionalFormatting>
  <conditionalFormatting sqref="W120">
    <cfRule type="cellIs" dxfId="663" priority="1293" operator="between">
      <formula>1</formula>
      <formula>7</formula>
    </cfRule>
    <cfRule type="cellIs" dxfId="662" priority="1294" operator="equal">
      <formula>1</formula>
    </cfRule>
    <cfRule type="cellIs" dxfId="661" priority="1301" operator="between">
      <formula>1</formula>
      <formula>5</formula>
    </cfRule>
  </conditionalFormatting>
  <conditionalFormatting sqref="X121">
    <cfRule type="cellIs" dxfId="660" priority="1299" operator="equal">
      <formula>6</formula>
    </cfRule>
    <cfRule type="cellIs" dxfId="659" priority="1300" operator="between">
      <formula>1</formula>
      <formula>2</formula>
    </cfRule>
  </conditionalFormatting>
  <conditionalFormatting sqref="W119:W120">
    <cfRule type="cellIs" dxfId="658" priority="1298" operator="between">
      <formula>1</formula>
      <formula>7</formula>
    </cfRule>
  </conditionalFormatting>
  <conditionalFormatting sqref="X119 X121">
    <cfRule type="cellIs" dxfId="657" priority="1297" operator="between">
      <formula>1</formula>
      <formula>6</formula>
    </cfRule>
  </conditionalFormatting>
  <conditionalFormatting sqref="W119:W120">
    <cfRule type="cellIs" dxfId="656" priority="1296" operator="between">
      <formula>1</formula>
      <formula>5</formula>
    </cfRule>
  </conditionalFormatting>
  <conditionalFormatting sqref="X119 X121">
    <cfRule type="cellIs" dxfId="655" priority="1295" operator="between">
      <formula>1</formula>
      <formula>2</formula>
    </cfRule>
  </conditionalFormatting>
  <conditionalFormatting sqref="P120:V120">
    <cfRule type="cellIs" dxfId="654" priority="1292" operator="equal">
      <formula>1</formula>
    </cfRule>
  </conditionalFormatting>
  <conditionalFormatting sqref="W119:W120">
    <cfRule type="cellIs" dxfId="653" priority="1287" operator="equal">
      <formula>"Gewinn"</formula>
    </cfRule>
    <cfRule type="cellIs" dxfId="652" priority="1288" operator="equal">
      <formula>"Kein Gewinn"</formula>
    </cfRule>
  </conditionalFormatting>
  <conditionalFormatting sqref="X119:X121">
    <cfRule type="cellIs" dxfId="651" priority="1285" operator="equal">
      <formula>"Gewinn"</formula>
    </cfRule>
    <cfRule type="cellIs" dxfId="650" priority="1286" operator="equal">
      <formula>"Kein Gewinn"</formula>
    </cfRule>
  </conditionalFormatting>
  <conditionalFormatting sqref="X120">
    <cfRule type="cellIs" dxfId="649" priority="1266" operator="equal">
      <formula>"Kein Gewinn"</formula>
    </cfRule>
  </conditionalFormatting>
  <conditionalFormatting sqref="P121:U121">
    <cfRule type="cellIs" dxfId="648" priority="1265" operator="equal">
      <formula>1</formula>
    </cfRule>
  </conditionalFormatting>
  <conditionalFormatting sqref="W121">
    <cfRule type="cellIs" dxfId="647" priority="1263" operator="equal">
      <formula>"Gewinn"</formula>
    </cfRule>
  </conditionalFormatting>
  <conditionalFormatting sqref="W121">
    <cfRule type="cellIs" dxfId="646" priority="1262" operator="equal">
      <formula>"Kein Gewinn"</formula>
    </cfRule>
  </conditionalFormatting>
  <conditionalFormatting sqref="W121">
    <cfRule type="cellIs" dxfId="645" priority="1261" operator="equal">
      <formula>"Gewinn"</formula>
    </cfRule>
  </conditionalFormatting>
  <conditionalFormatting sqref="V125">
    <cfRule type="cellIs" dxfId="644" priority="1260" operator="equal">
      <formula>1</formula>
    </cfRule>
  </conditionalFormatting>
  <conditionalFormatting sqref="W123:W124">
    <cfRule type="cellIs" dxfId="643" priority="1259" operator="between">
      <formula>1</formula>
      <formula>7</formula>
    </cfRule>
  </conditionalFormatting>
  <conditionalFormatting sqref="X123 X125">
    <cfRule type="cellIs" dxfId="642" priority="1258" operator="equal">
      <formula>1</formula>
    </cfRule>
  </conditionalFormatting>
  <conditionalFormatting sqref="W124">
    <cfRule type="cellIs" dxfId="641" priority="1249" operator="between">
      <formula>1</formula>
      <formula>7</formula>
    </cfRule>
    <cfRule type="cellIs" dxfId="640" priority="1250" operator="equal">
      <formula>1</formula>
    </cfRule>
    <cfRule type="cellIs" dxfId="639" priority="1257" operator="between">
      <formula>1</formula>
      <formula>5</formula>
    </cfRule>
  </conditionalFormatting>
  <conditionalFormatting sqref="X125">
    <cfRule type="cellIs" dxfId="638" priority="1255" operator="equal">
      <formula>6</formula>
    </cfRule>
    <cfRule type="cellIs" dxfId="637" priority="1256" operator="between">
      <formula>1</formula>
      <formula>2</formula>
    </cfRule>
  </conditionalFormatting>
  <conditionalFormatting sqref="W123:W124">
    <cfRule type="cellIs" dxfId="636" priority="1254" operator="between">
      <formula>1</formula>
      <formula>7</formula>
    </cfRule>
  </conditionalFormatting>
  <conditionalFormatting sqref="X123 X125">
    <cfRule type="cellIs" dxfId="635" priority="1253" operator="between">
      <formula>1</formula>
      <formula>6</formula>
    </cfRule>
  </conditionalFormatting>
  <conditionalFormatting sqref="W123:W124">
    <cfRule type="cellIs" dxfId="634" priority="1252" operator="between">
      <formula>1</formula>
      <formula>5</formula>
    </cfRule>
  </conditionalFormatting>
  <conditionalFormatting sqref="X123 X125">
    <cfRule type="cellIs" dxfId="633" priority="1251" operator="between">
      <formula>1</formula>
      <formula>2</formula>
    </cfRule>
  </conditionalFormatting>
  <conditionalFormatting sqref="W123:W124">
    <cfRule type="cellIs" dxfId="632" priority="1243" operator="equal">
      <formula>"Gewinn"</formula>
    </cfRule>
    <cfRule type="cellIs" dxfId="631" priority="1244" operator="equal">
      <formula>"Kein Gewinn"</formula>
    </cfRule>
  </conditionalFormatting>
  <conditionalFormatting sqref="X123:X125">
    <cfRule type="cellIs" dxfId="630" priority="1241" operator="equal">
      <formula>"Gewinn"</formula>
    </cfRule>
    <cfRule type="cellIs" dxfId="629" priority="1242" operator="equal">
      <formula>"Kein Gewinn"</formula>
    </cfRule>
  </conditionalFormatting>
  <conditionalFormatting sqref="X124">
    <cfRule type="cellIs" dxfId="628" priority="1222" operator="equal">
      <formula>"Kein Gewinn"</formula>
    </cfRule>
  </conditionalFormatting>
  <conditionalFormatting sqref="P125:U125">
    <cfRule type="cellIs" dxfId="627" priority="1221" operator="equal">
      <formula>1</formula>
    </cfRule>
  </conditionalFormatting>
  <conditionalFormatting sqref="W125">
    <cfRule type="cellIs" dxfId="626" priority="1219" operator="equal">
      <formula>"Gewinn"</formula>
    </cfRule>
  </conditionalFormatting>
  <conditionalFormatting sqref="W125">
    <cfRule type="cellIs" dxfId="625" priority="1218" operator="equal">
      <formula>"Kein Gewinn"</formula>
    </cfRule>
  </conditionalFormatting>
  <conditionalFormatting sqref="W125">
    <cfRule type="cellIs" dxfId="624" priority="1217" operator="equal">
      <formula>"Gewinn"</formula>
    </cfRule>
  </conditionalFormatting>
  <conditionalFormatting sqref="V129">
    <cfRule type="cellIs" dxfId="623" priority="1216" operator="equal">
      <formula>1</formula>
    </cfRule>
  </conditionalFormatting>
  <conditionalFormatting sqref="W127:W128">
    <cfRule type="cellIs" dxfId="622" priority="1215" operator="between">
      <formula>1</formula>
      <formula>7</formula>
    </cfRule>
  </conditionalFormatting>
  <conditionalFormatting sqref="X127 X129">
    <cfRule type="cellIs" dxfId="621" priority="1214" operator="equal">
      <formula>1</formula>
    </cfRule>
  </conditionalFormatting>
  <conditionalFormatting sqref="W128">
    <cfRule type="cellIs" dxfId="620" priority="1205" operator="between">
      <formula>1</formula>
      <formula>7</formula>
    </cfRule>
    <cfRule type="cellIs" dxfId="619" priority="1206" operator="equal">
      <formula>1</formula>
    </cfRule>
    <cfRule type="cellIs" dxfId="618" priority="1213" operator="between">
      <formula>1</formula>
      <formula>5</formula>
    </cfRule>
  </conditionalFormatting>
  <conditionalFormatting sqref="X129">
    <cfRule type="cellIs" dxfId="617" priority="1211" operator="equal">
      <formula>6</formula>
    </cfRule>
    <cfRule type="cellIs" dxfId="616" priority="1212" operator="between">
      <formula>1</formula>
      <formula>2</formula>
    </cfRule>
  </conditionalFormatting>
  <conditionalFormatting sqref="W127:W128">
    <cfRule type="cellIs" dxfId="615" priority="1210" operator="between">
      <formula>1</formula>
      <formula>7</formula>
    </cfRule>
  </conditionalFormatting>
  <conditionalFormatting sqref="X127 X129">
    <cfRule type="cellIs" dxfId="614" priority="1209" operator="between">
      <formula>1</formula>
      <formula>6</formula>
    </cfRule>
  </conditionalFormatting>
  <conditionalFormatting sqref="W127:W128">
    <cfRule type="cellIs" dxfId="613" priority="1208" operator="between">
      <formula>1</formula>
      <formula>5</formula>
    </cfRule>
  </conditionalFormatting>
  <conditionalFormatting sqref="X127 X129">
    <cfRule type="cellIs" dxfId="612" priority="1207" operator="between">
      <formula>1</formula>
      <formula>2</formula>
    </cfRule>
  </conditionalFormatting>
  <conditionalFormatting sqref="P128:V128">
    <cfRule type="cellIs" dxfId="611" priority="1204" operator="equal">
      <formula>1</formula>
    </cfRule>
  </conditionalFormatting>
  <conditionalFormatting sqref="W127:W128">
    <cfRule type="cellIs" dxfId="610" priority="1199" operator="equal">
      <formula>"Gewinn"</formula>
    </cfRule>
    <cfRule type="cellIs" dxfId="609" priority="1200" operator="equal">
      <formula>"Kein Gewinn"</formula>
    </cfRule>
  </conditionalFormatting>
  <conditionalFormatting sqref="X127:X129">
    <cfRule type="cellIs" dxfId="608" priority="1197" operator="equal">
      <formula>"Gewinn"</formula>
    </cfRule>
    <cfRule type="cellIs" dxfId="607" priority="1198" operator="equal">
      <formula>"Kein Gewinn"</formula>
    </cfRule>
  </conditionalFormatting>
  <conditionalFormatting sqref="X128">
    <cfRule type="cellIs" dxfId="606" priority="1178" operator="equal">
      <formula>"Kein Gewinn"</formula>
    </cfRule>
  </conditionalFormatting>
  <conditionalFormatting sqref="P129:U129">
    <cfRule type="cellIs" dxfId="605" priority="1177" operator="equal">
      <formula>1</formula>
    </cfRule>
  </conditionalFormatting>
  <conditionalFormatting sqref="W129">
    <cfRule type="cellIs" dxfId="604" priority="1175" operator="equal">
      <formula>"Gewinn"</formula>
    </cfRule>
  </conditionalFormatting>
  <conditionalFormatting sqref="W129">
    <cfRule type="cellIs" dxfId="603" priority="1174" operator="equal">
      <formula>"Kein Gewinn"</formula>
    </cfRule>
  </conditionalFormatting>
  <conditionalFormatting sqref="W129">
    <cfRule type="cellIs" dxfId="602" priority="1173" operator="equal">
      <formula>"Gewinn"</formula>
    </cfRule>
  </conditionalFormatting>
  <conditionalFormatting sqref="V133">
    <cfRule type="cellIs" dxfId="601" priority="1172" operator="equal">
      <formula>1</formula>
    </cfRule>
  </conditionalFormatting>
  <conditionalFormatting sqref="W131:W132">
    <cfRule type="cellIs" dxfId="600" priority="1171" operator="between">
      <formula>1</formula>
      <formula>7</formula>
    </cfRule>
  </conditionalFormatting>
  <conditionalFormatting sqref="X131 X133">
    <cfRule type="cellIs" dxfId="599" priority="1170" operator="equal">
      <formula>1</formula>
    </cfRule>
  </conditionalFormatting>
  <conditionalFormatting sqref="W132">
    <cfRule type="cellIs" dxfId="598" priority="1161" operator="between">
      <formula>1</formula>
      <formula>7</formula>
    </cfRule>
    <cfRule type="cellIs" dxfId="597" priority="1162" operator="equal">
      <formula>1</formula>
    </cfRule>
    <cfRule type="cellIs" dxfId="596" priority="1169" operator="between">
      <formula>1</formula>
      <formula>5</formula>
    </cfRule>
  </conditionalFormatting>
  <conditionalFormatting sqref="X133">
    <cfRule type="cellIs" dxfId="595" priority="1167" operator="equal">
      <formula>6</formula>
    </cfRule>
    <cfRule type="cellIs" dxfId="594" priority="1168" operator="between">
      <formula>1</formula>
      <formula>2</formula>
    </cfRule>
  </conditionalFormatting>
  <conditionalFormatting sqref="W131:W132">
    <cfRule type="cellIs" dxfId="593" priority="1166" operator="between">
      <formula>1</formula>
      <formula>7</formula>
    </cfRule>
  </conditionalFormatting>
  <conditionalFormatting sqref="X131 X133">
    <cfRule type="cellIs" dxfId="592" priority="1165" operator="between">
      <formula>1</formula>
      <formula>6</formula>
    </cfRule>
  </conditionalFormatting>
  <conditionalFormatting sqref="W131:W132">
    <cfRule type="cellIs" dxfId="591" priority="1164" operator="between">
      <formula>1</formula>
      <formula>5</formula>
    </cfRule>
  </conditionalFormatting>
  <conditionalFormatting sqref="X131 X133">
    <cfRule type="cellIs" dxfId="590" priority="1163" operator="between">
      <formula>1</formula>
      <formula>2</formula>
    </cfRule>
  </conditionalFormatting>
  <conditionalFormatting sqref="P132:V132">
    <cfRule type="cellIs" dxfId="589" priority="1160" operator="equal">
      <formula>1</formula>
    </cfRule>
  </conditionalFormatting>
  <conditionalFormatting sqref="W131:W132">
    <cfRule type="cellIs" dxfId="588" priority="1155" operator="equal">
      <formula>"Gewinn"</formula>
    </cfRule>
    <cfRule type="cellIs" dxfId="587" priority="1156" operator="equal">
      <formula>"Kein Gewinn"</formula>
    </cfRule>
  </conditionalFormatting>
  <conditionalFormatting sqref="X131:X133">
    <cfRule type="cellIs" dxfId="586" priority="1153" operator="equal">
      <formula>"Gewinn"</formula>
    </cfRule>
    <cfRule type="cellIs" dxfId="585" priority="1154" operator="equal">
      <formula>"Kein Gewinn"</formula>
    </cfRule>
  </conditionalFormatting>
  <conditionalFormatting sqref="X132">
    <cfRule type="cellIs" dxfId="584" priority="1134" operator="equal">
      <formula>"Kein Gewinn"</formula>
    </cfRule>
  </conditionalFormatting>
  <conditionalFormatting sqref="P133:U133">
    <cfRule type="cellIs" dxfId="583" priority="1133" operator="equal">
      <formula>1</formula>
    </cfRule>
  </conditionalFormatting>
  <conditionalFormatting sqref="W133">
    <cfRule type="cellIs" dxfId="582" priority="1131" operator="equal">
      <formula>"Gewinn"</formula>
    </cfRule>
  </conditionalFormatting>
  <conditionalFormatting sqref="W133">
    <cfRule type="cellIs" dxfId="581" priority="1130" operator="equal">
      <formula>"Kein Gewinn"</formula>
    </cfRule>
  </conditionalFormatting>
  <conditionalFormatting sqref="W133">
    <cfRule type="cellIs" dxfId="580" priority="1129" operator="equal">
      <formula>"Gewinn"</formula>
    </cfRule>
  </conditionalFormatting>
  <conditionalFormatting sqref="V137">
    <cfRule type="cellIs" dxfId="579" priority="1128" operator="equal">
      <formula>1</formula>
    </cfRule>
  </conditionalFormatting>
  <conditionalFormatting sqref="W135:W136">
    <cfRule type="cellIs" dxfId="578" priority="1127" operator="between">
      <formula>1</formula>
      <formula>7</formula>
    </cfRule>
  </conditionalFormatting>
  <conditionalFormatting sqref="X135 X137">
    <cfRule type="cellIs" dxfId="577" priority="1126" operator="equal">
      <formula>1</formula>
    </cfRule>
  </conditionalFormatting>
  <conditionalFormatting sqref="W136">
    <cfRule type="cellIs" dxfId="576" priority="1117" operator="between">
      <formula>1</formula>
      <formula>7</formula>
    </cfRule>
    <cfRule type="cellIs" dxfId="575" priority="1118" operator="equal">
      <formula>1</formula>
    </cfRule>
    <cfRule type="cellIs" dxfId="574" priority="1125" operator="between">
      <formula>1</formula>
      <formula>5</formula>
    </cfRule>
  </conditionalFormatting>
  <conditionalFormatting sqref="X137">
    <cfRule type="cellIs" dxfId="573" priority="1123" operator="equal">
      <formula>6</formula>
    </cfRule>
    <cfRule type="cellIs" dxfId="572" priority="1124" operator="between">
      <formula>1</formula>
      <formula>2</formula>
    </cfRule>
  </conditionalFormatting>
  <conditionalFormatting sqref="W135:W136">
    <cfRule type="cellIs" dxfId="571" priority="1122" operator="between">
      <formula>1</formula>
      <formula>7</formula>
    </cfRule>
  </conditionalFormatting>
  <conditionalFormatting sqref="X135 X137">
    <cfRule type="cellIs" dxfId="570" priority="1121" operator="between">
      <formula>1</formula>
      <formula>6</formula>
    </cfRule>
  </conditionalFormatting>
  <conditionalFormatting sqref="W135:W136">
    <cfRule type="cellIs" dxfId="569" priority="1120" operator="between">
      <formula>1</formula>
      <formula>5</formula>
    </cfRule>
  </conditionalFormatting>
  <conditionalFormatting sqref="X135 X137">
    <cfRule type="cellIs" dxfId="568" priority="1119" operator="between">
      <formula>1</formula>
      <formula>2</formula>
    </cfRule>
  </conditionalFormatting>
  <conditionalFormatting sqref="P136:V136">
    <cfRule type="cellIs" dxfId="567" priority="1116" operator="equal">
      <formula>1</formula>
    </cfRule>
  </conditionalFormatting>
  <conditionalFormatting sqref="W135:W136">
    <cfRule type="cellIs" dxfId="566" priority="1111" operator="equal">
      <formula>"Gewinn"</formula>
    </cfRule>
    <cfRule type="cellIs" dxfId="565" priority="1112" operator="equal">
      <formula>"Kein Gewinn"</formula>
    </cfRule>
  </conditionalFormatting>
  <conditionalFormatting sqref="X135:X137">
    <cfRule type="cellIs" dxfId="564" priority="1109" operator="equal">
      <formula>"Gewinn"</formula>
    </cfRule>
    <cfRule type="cellIs" dxfId="563" priority="1110" operator="equal">
      <formula>"Kein Gewinn"</formula>
    </cfRule>
  </conditionalFormatting>
  <conditionalFormatting sqref="X136">
    <cfRule type="cellIs" dxfId="562" priority="1090" operator="equal">
      <formula>"Kein Gewinn"</formula>
    </cfRule>
  </conditionalFormatting>
  <conditionalFormatting sqref="P137:U137">
    <cfRule type="cellIs" dxfId="561" priority="1089" operator="equal">
      <formula>1</formula>
    </cfRule>
  </conditionalFormatting>
  <conditionalFormatting sqref="W137">
    <cfRule type="cellIs" dxfId="560" priority="1087" operator="equal">
      <formula>"Gewinn"</formula>
    </cfRule>
  </conditionalFormatting>
  <conditionalFormatting sqref="W137">
    <cfRule type="cellIs" dxfId="559" priority="1086" operator="equal">
      <formula>"Kein Gewinn"</formula>
    </cfRule>
  </conditionalFormatting>
  <conditionalFormatting sqref="W137">
    <cfRule type="cellIs" dxfId="558" priority="1085" operator="equal">
      <formula>"Gewinn"</formula>
    </cfRule>
  </conditionalFormatting>
  <conditionalFormatting sqref="V141">
    <cfRule type="cellIs" dxfId="557" priority="1084" operator="equal">
      <formula>1</formula>
    </cfRule>
  </conditionalFormatting>
  <conditionalFormatting sqref="W139:W140">
    <cfRule type="cellIs" dxfId="556" priority="1083" operator="between">
      <formula>1</formula>
      <formula>7</formula>
    </cfRule>
  </conditionalFormatting>
  <conditionalFormatting sqref="X139 X141">
    <cfRule type="cellIs" dxfId="555" priority="1082" operator="equal">
      <formula>1</formula>
    </cfRule>
  </conditionalFormatting>
  <conditionalFormatting sqref="W140">
    <cfRule type="cellIs" dxfId="554" priority="1073" operator="between">
      <formula>1</formula>
      <formula>7</formula>
    </cfRule>
    <cfRule type="cellIs" dxfId="553" priority="1074" operator="equal">
      <formula>1</formula>
    </cfRule>
    <cfRule type="cellIs" dxfId="552" priority="1081" operator="between">
      <formula>1</formula>
      <formula>5</formula>
    </cfRule>
  </conditionalFormatting>
  <conditionalFormatting sqref="X141">
    <cfRule type="cellIs" dxfId="551" priority="1079" operator="equal">
      <formula>6</formula>
    </cfRule>
    <cfRule type="cellIs" dxfId="550" priority="1080" operator="between">
      <formula>1</formula>
      <formula>2</formula>
    </cfRule>
  </conditionalFormatting>
  <conditionalFormatting sqref="W139:W140">
    <cfRule type="cellIs" dxfId="549" priority="1078" operator="between">
      <formula>1</formula>
      <formula>7</formula>
    </cfRule>
  </conditionalFormatting>
  <conditionalFormatting sqref="X139 X141">
    <cfRule type="cellIs" dxfId="548" priority="1077" operator="between">
      <formula>1</formula>
      <formula>6</formula>
    </cfRule>
  </conditionalFormatting>
  <conditionalFormatting sqref="W139:W140">
    <cfRule type="cellIs" dxfId="547" priority="1076" operator="between">
      <formula>1</formula>
      <formula>5</formula>
    </cfRule>
  </conditionalFormatting>
  <conditionalFormatting sqref="X139 X141">
    <cfRule type="cellIs" dxfId="546" priority="1075" operator="between">
      <formula>1</formula>
      <formula>2</formula>
    </cfRule>
  </conditionalFormatting>
  <conditionalFormatting sqref="P140:V140">
    <cfRule type="cellIs" dxfId="545" priority="1072" operator="equal">
      <formula>1</formula>
    </cfRule>
  </conditionalFormatting>
  <conditionalFormatting sqref="W139:W140">
    <cfRule type="cellIs" dxfId="544" priority="1067" operator="equal">
      <formula>"Gewinn"</formula>
    </cfRule>
    <cfRule type="cellIs" dxfId="543" priority="1068" operator="equal">
      <formula>"Kein Gewinn"</formula>
    </cfRule>
  </conditionalFormatting>
  <conditionalFormatting sqref="X139:X141">
    <cfRule type="cellIs" dxfId="542" priority="1065" operator="equal">
      <formula>"Gewinn"</formula>
    </cfRule>
    <cfRule type="cellIs" dxfId="541" priority="1066" operator="equal">
      <formula>"Kein Gewinn"</formula>
    </cfRule>
  </conditionalFormatting>
  <conditionalFormatting sqref="X140">
    <cfRule type="cellIs" dxfId="540" priority="1046" operator="equal">
      <formula>"Kein Gewinn"</formula>
    </cfRule>
  </conditionalFormatting>
  <conditionalFormatting sqref="P141:U141">
    <cfRule type="cellIs" dxfId="539" priority="1045" operator="equal">
      <formula>1</formula>
    </cfRule>
  </conditionalFormatting>
  <conditionalFormatting sqref="W141">
    <cfRule type="cellIs" dxfId="538" priority="1043" operator="equal">
      <formula>"Gewinn"</formula>
    </cfRule>
  </conditionalFormatting>
  <conditionalFormatting sqref="W141">
    <cfRule type="cellIs" dxfId="537" priority="1042" operator="equal">
      <formula>"Kein Gewinn"</formula>
    </cfRule>
  </conditionalFormatting>
  <conditionalFormatting sqref="W141">
    <cfRule type="cellIs" dxfId="536" priority="1041" operator="equal">
      <formula>"Gewinn"</formula>
    </cfRule>
  </conditionalFormatting>
  <conditionalFormatting sqref="V145">
    <cfRule type="cellIs" dxfId="535" priority="1040" operator="equal">
      <formula>1</formula>
    </cfRule>
  </conditionalFormatting>
  <conditionalFormatting sqref="W143:W144">
    <cfRule type="cellIs" dxfId="534" priority="1039" operator="between">
      <formula>1</formula>
      <formula>7</formula>
    </cfRule>
  </conditionalFormatting>
  <conditionalFormatting sqref="X143 X145">
    <cfRule type="cellIs" dxfId="533" priority="1038" operator="equal">
      <formula>1</formula>
    </cfRule>
  </conditionalFormatting>
  <conditionalFormatting sqref="W144">
    <cfRule type="cellIs" dxfId="532" priority="1029" operator="between">
      <formula>1</formula>
      <formula>7</formula>
    </cfRule>
    <cfRule type="cellIs" dxfId="531" priority="1030" operator="equal">
      <formula>1</formula>
    </cfRule>
    <cfRule type="cellIs" dxfId="530" priority="1037" operator="between">
      <formula>1</formula>
      <formula>5</formula>
    </cfRule>
  </conditionalFormatting>
  <conditionalFormatting sqref="X145">
    <cfRule type="cellIs" dxfId="529" priority="1035" operator="equal">
      <formula>6</formula>
    </cfRule>
    <cfRule type="cellIs" dxfId="528" priority="1036" operator="between">
      <formula>1</formula>
      <formula>2</formula>
    </cfRule>
  </conditionalFormatting>
  <conditionalFormatting sqref="W143:W144">
    <cfRule type="cellIs" dxfId="527" priority="1034" operator="between">
      <formula>1</formula>
      <formula>7</formula>
    </cfRule>
  </conditionalFormatting>
  <conditionalFormatting sqref="X143 X145">
    <cfRule type="cellIs" dxfId="526" priority="1033" operator="between">
      <formula>1</formula>
      <formula>6</formula>
    </cfRule>
  </conditionalFormatting>
  <conditionalFormatting sqref="W143:W144">
    <cfRule type="cellIs" dxfId="525" priority="1032" operator="between">
      <formula>1</formula>
      <formula>5</formula>
    </cfRule>
  </conditionalFormatting>
  <conditionalFormatting sqref="X143 X145">
    <cfRule type="cellIs" dxfId="524" priority="1031" operator="between">
      <formula>1</formula>
      <formula>2</formula>
    </cfRule>
  </conditionalFormatting>
  <conditionalFormatting sqref="P144:V144">
    <cfRule type="cellIs" dxfId="523" priority="1028" operator="equal">
      <formula>1</formula>
    </cfRule>
  </conditionalFormatting>
  <conditionalFormatting sqref="W143:W144">
    <cfRule type="cellIs" dxfId="522" priority="1023" operator="equal">
      <formula>"Gewinn"</formula>
    </cfRule>
    <cfRule type="cellIs" dxfId="521" priority="1024" operator="equal">
      <formula>"Kein Gewinn"</formula>
    </cfRule>
  </conditionalFormatting>
  <conditionalFormatting sqref="X143:X145">
    <cfRule type="cellIs" dxfId="520" priority="1021" operator="equal">
      <formula>"Gewinn"</formula>
    </cfRule>
    <cfRule type="cellIs" dxfId="519" priority="1022" operator="equal">
      <formula>"Kein Gewinn"</formula>
    </cfRule>
  </conditionalFormatting>
  <conditionalFormatting sqref="X144">
    <cfRule type="cellIs" dxfId="518" priority="1002" operator="equal">
      <formula>"Kein Gewinn"</formula>
    </cfRule>
  </conditionalFormatting>
  <conditionalFormatting sqref="W145">
    <cfRule type="cellIs" dxfId="517" priority="999" operator="equal">
      <formula>"Gewinn"</formula>
    </cfRule>
  </conditionalFormatting>
  <conditionalFormatting sqref="W145">
    <cfRule type="cellIs" dxfId="516" priority="998" operator="equal">
      <formula>"Kein Gewinn"</formula>
    </cfRule>
  </conditionalFormatting>
  <conditionalFormatting sqref="W145">
    <cfRule type="cellIs" dxfId="515" priority="997" operator="equal">
      <formula>"Gewinn"</formula>
    </cfRule>
  </conditionalFormatting>
  <conditionalFormatting sqref="V149">
    <cfRule type="cellIs" dxfId="514" priority="996" operator="equal">
      <formula>1</formula>
    </cfRule>
  </conditionalFormatting>
  <conditionalFormatting sqref="W147:W148">
    <cfRule type="cellIs" dxfId="513" priority="995" operator="between">
      <formula>1</formula>
      <formula>7</formula>
    </cfRule>
  </conditionalFormatting>
  <conditionalFormatting sqref="X147 X149">
    <cfRule type="cellIs" dxfId="512" priority="994" operator="equal">
      <formula>1</formula>
    </cfRule>
  </conditionalFormatting>
  <conditionalFormatting sqref="W148">
    <cfRule type="cellIs" dxfId="511" priority="985" operator="between">
      <formula>1</formula>
      <formula>7</formula>
    </cfRule>
    <cfRule type="cellIs" dxfId="510" priority="986" operator="equal">
      <formula>1</formula>
    </cfRule>
    <cfRule type="cellIs" dxfId="509" priority="993" operator="between">
      <formula>1</formula>
      <formula>5</formula>
    </cfRule>
  </conditionalFormatting>
  <conditionalFormatting sqref="X149">
    <cfRule type="cellIs" dxfId="508" priority="991" operator="equal">
      <formula>6</formula>
    </cfRule>
    <cfRule type="cellIs" dxfId="507" priority="992" operator="between">
      <formula>1</formula>
      <formula>2</formula>
    </cfRule>
  </conditionalFormatting>
  <conditionalFormatting sqref="W147:W148">
    <cfRule type="cellIs" dxfId="506" priority="990" operator="between">
      <formula>1</formula>
      <formula>7</formula>
    </cfRule>
  </conditionalFormatting>
  <conditionalFormatting sqref="X147 X149">
    <cfRule type="cellIs" dxfId="505" priority="989" operator="between">
      <formula>1</formula>
      <formula>6</formula>
    </cfRule>
  </conditionalFormatting>
  <conditionalFormatting sqref="W147:W148">
    <cfRule type="cellIs" dxfId="504" priority="988" operator="between">
      <formula>1</formula>
      <formula>5</formula>
    </cfRule>
  </conditionalFormatting>
  <conditionalFormatting sqref="X147 X149">
    <cfRule type="cellIs" dxfId="503" priority="987" operator="between">
      <formula>1</formula>
      <formula>2</formula>
    </cfRule>
  </conditionalFormatting>
  <conditionalFormatting sqref="P148:V148">
    <cfRule type="cellIs" dxfId="502" priority="984" operator="equal">
      <formula>1</formula>
    </cfRule>
  </conditionalFormatting>
  <conditionalFormatting sqref="W147:W148">
    <cfRule type="cellIs" dxfId="501" priority="979" operator="equal">
      <formula>"Gewinn"</formula>
    </cfRule>
    <cfRule type="cellIs" dxfId="500" priority="980" operator="equal">
      <formula>"Kein Gewinn"</formula>
    </cfRule>
  </conditionalFormatting>
  <conditionalFormatting sqref="X147:X149">
    <cfRule type="cellIs" dxfId="499" priority="977" operator="equal">
      <formula>"Gewinn"</formula>
    </cfRule>
    <cfRule type="cellIs" dxfId="498" priority="978" operator="equal">
      <formula>"Kein Gewinn"</formula>
    </cfRule>
  </conditionalFormatting>
  <conditionalFormatting sqref="X148">
    <cfRule type="cellIs" dxfId="497" priority="958" operator="equal">
      <formula>"Kein Gewinn"</formula>
    </cfRule>
  </conditionalFormatting>
  <conditionalFormatting sqref="P149:U149">
    <cfRule type="cellIs" dxfId="496" priority="957" operator="equal">
      <formula>1</formula>
    </cfRule>
  </conditionalFormatting>
  <conditionalFormatting sqref="W149">
    <cfRule type="cellIs" dxfId="495" priority="955" operator="equal">
      <formula>"Gewinn"</formula>
    </cfRule>
  </conditionalFormatting>
  <conditionalFormatting sqref="W149">
    <cfRule type="cellIs" dxfId="494" priority="954" operator="equal">
      <formula>"Kein Gewinn"</formula>
    </cfRule>
  </conditionalFormatting>
  <conditionalFormatting sqref="W149">
    <cfRule type="cellIs" dxfId="493" priority="953" operator="equal">
      <formula>"Gewinn"</formula>
    </cfRule>
  </conditionalFormatting>
  <conditionalFormatting sqref="W153:W154">
    <cfRule type="cellIs" dxfId="492" priority="951" operator="between">
      <formula>1</formula>
      <formula>7</formula>
    </cfRule>
  </conditionalFormatting>
  <conditionalFormatting sqref="X153 X155">
    <cfRule type="cellIs" dxfId="491" priority="950" operator="equal">
      <formula>1</formula>
    </cfRule>
  </conditionalFormatting>
  <conditionalFormatting sqref="W154">
    <cfRule type="cellIs" dxfId="490" priority="941" operator="between">
      <formula>1</formula>
      <formula>7</formula>
    </cfRule>
    <cfRule type="cellIs" dxfId="489" priority="942" operator="equal">
      <formula>1</formula>
    </cfRule>
    <cfRule type="cellIs" dxfId="488" priority="949" operator="between">
      <formula>1</formula>
      <formula>5</formula>
    </cfRule>
  </conditionalFormatting>
  <conditionalFormatting sqref="X155">
    <cfRule type="cellIs" dxfId="487" priority="947" operator="equal">
      <formula>6</formula>
    </cfRule>
    <cfRule type="cellIs" dxfId="486" priority="948" operator="between">
      <formula>1</formula>
      <formula>2</formula>
    </cfRule>
  </conditionalFormatting>
  <conditionalFormatting sqref="W153:W154">
    <cfRule type="cellIs" dxfId="485" priority="946" operator="between">
      <formula>1</formula>
      <formula>7</formula>
    </cfRule>
  </conditionalFormatting>
  <conditionalFormatting sqref="X153 X155">
    <cfRule type="cellIs" dxfId="484" priority="945" operator="between">
      <formula>1</formula>
      <formula>6</formula>
    </cfRule>
  </conditionalFormatting>
  <conditionalFormatting sqref="W153:W154">
    <cfRule type="cellIs" dxfId="483" priority="944" operator="between">
      <formula>1</formula>
      <formula>5</formula>
    </cfRule>
  </conditionalFormatting>
  <conditionalFormatting sqref="X153 X155">
    <cfRule type="cellIs" dxfId="482" priority="943" operator="between">
      <formula>1</formula>
      <formula>2</formula>
    </cfRule>
  </conditionalFormatting>
  <conditionalFormatting sqref="P154:V154">
    <cfRule type="cellIs" dxfId="481" priority="940" operator="equal">
      <formula>1</formula>
    </cfRule>
  </conditionalFormatting>
  <conditionalFormatting sqref="W153:W154">
    <cfRule type="cellIs" dxfId="480" priority="935" operator="equal">
      <formula>"Gewinn"</formula>
    </cfRule>
    <cfRule type="cellIs" dxfId="479" priority="936" operator="equal">
      <formula>"Kein Gewinn"</formula>
    </cfRule>
  </conditionalFormatting>
  <conditionalFormatting sqref="X153:X155">
    <cfRule type="cellIs" dxfId="478" priority="933" operator="equal">
      <formula>"Gewinn"</formula>
    </cfRule>
    <cfRule type="cellIs" dxfId="477" priority="934" operator="equal">
      <formula>"Kein Gewinn"</formula>
    </cfRule>
  </conditionalFormatting>
  <conditionalFormatting sqref="X154">
    <cfRule type="cellIs" dxfId="476" priority="914" operator="equal">
      <formula>"Kein Gewinn"</formula>
    </cfRule>
  </conditionalFormatting>
  <conditionalFormatting sqref="P155:U155">
    <cfRule type="cellIs" dxfId="475" priority="913" operator="equal">
      <formula>1</formula>
    </cfRule>
  </conditionalFormatting>
  <conditionalFormatting sqref="W155">
    <cfRule type="cellIs" dxfId="474" priority="911" operator="equal">
      <formula>"Gewinn"</formula>
    </cfRule>
  </conditionalFormatting>
  <conditionalFormatting sqref="W155">
    <cfRule type="cellIs" dxfId="473" priority="910" operator="equal">
      <formula>"Kein Gewinn"</formula>
    </cfRule>
  </conditionalFormatting>
  <conditionalFormatting sqref="W155">
    <cfRule type="cellIs" dxfId="472" priority="909" operator="equal">
      <formula>"Gewinn"</formula>
    </cfRule>
  </conditionalFormatting>
  <conditionalFormatting sqref="V159">
    <cfRule type="cellIs" dxfId="471" priority="908" operator="equal">
      <formula>1</formula>
    </cfRule>
  </conditionalFormatting>
  <conditionalFormatting sqref="W157:W158">
    <cfRule type="cellIs" dxfId="470" priority="907" operator="between">
      <formula>1</formula>
      <formula>7</formula>
    </cfRule>
  </conditionalFormatting>
  <conditionalFormatting sqref="W158">
    <cfRule type="cellIs" dxfId="469" priority="897" operator="between">
      <formula>1</formula>
      <formula>7</formula>
    </cfRule>
    <cfRule type="cellIs" dxfId="468" priority="898" operator="equal">
      <formula>1</formula>
    </cfRule>
    <cfRule type="cellIs" dxfId="467" priority="905" operator="between">
      <formula>1</formula>
      <formula>5</formula>
    </cfRule>
  </conditionalFormatting>
  <conditionalFormatting sqref="X159">
    <cfRule type="cellIs" dxfId="466" priority="903" operator="equal">
      <formula>6</formula>
    </cfRule>
    <cfRule type="cellIs" dxfId="465" priority="904" operator="between">
      <formula>1</formula>
      <formula>2</formula>
    </cfRule>
  </conditionalFormatting>
  <conditionalFormatting sqref="W157:W158">
    <cfRule type="cellIs" dxfId="464" priority="902" operator="between">
      <formula>1</formula>
      <formula>7</formula>
    </cfRule>
  </conditionalFormatting>
  <conditionalFormatting sqref="X157 X159">
    <cfRule type="cellIs" dxfId="463" priority="901" operator="between">
      <formula>1</formula>
      <formula>6</formula>
    </cfRule>
  </conditionalFormatting>
  <conditionalFormatting sqref="W157:W158">
    <cfRule type="cellIs" dxfId="462" priority="900" operator="between">
      <formula>1</formula>
      <formula>5</formula>
    </cfRule>
  </conditionalFormatting>
  <conditionalFormatting sqref="X157 X159">
    <cfRule type="cellIs" dxfId="461" priority="899" operator="between">
      <formula>1</formula>
      <formula>2</formula>
    </cfRule>
  </conditionalFormatting>
  <conditionalFormatting sqref="P158:V158">
    <cfRule type="cellIs" dxfId="460" priority="896" operator="equal">
      <formula>1</formula>
    </cfRule>
  </conditionalFormatting>
  <conditionalFormatting sqref="W157:W158">
    <cfRule type="cellIs" dxfId="459" priority="891" operator="equal">
      <formula>"Gewinn"</formula>
    </cfRule>
    <cfRule type="cellIs" dxfId="458" priority="892" operator="equal">
      <formula>"Kein Gewinn"</formula>
    </cfRule>
  </conditionalFormatting>
  <conditionalFormatting sqref="X157:X159">
    <cfRule type="cellIs" dxfId="457" priority="889" operator="equal">
      <formula>"Gewinn"</formula>
    </cfRule>
    <cfRule type="cellIs" dxfId="456" priority="890" operator="equal">
      <formula>"Kein Gewinn"</formula>
    </cfRule>
  </conditionalFormatting>
  <conditionalFormatting sqref="X158">
    <cfRule type="cellIs" dxfId="455" priority="870" operator="equal">
      <formula>"Kein Gewinn"</formula>
    </cfRule>
  </conditionalFormatting>
  <conditionalFormatting sqref="P159:U159">
    <cfRule type="cellIs" dxfId="454" priority="869" operator="equal">
      <formula>1</formula>
    </cfRule>
  </conditionalFormatting>
  <conditionalFormatting sqref="W159">
    <cfRule type="cellIs" dxfId="453" priority="867" operator="equal">
      <formula>"Gewinn"</formula>
    </cfRule>
  </conditionalFormatting>
  <conditionalFormatting sqref="W159">
    <cfRule type="cellIs" dxfId="452" priority="866" operator="equal">
      <formula>"Kein Gewinn"</formula>
    </cfRule>
  </conditionalFormatting>
  <conditionalFormatting sqref="W159">
    <cfRule type="cellIs" dxfId="451" priority="865" operator="equal">
      <formula>"Gewinn"</formula>
    </cfRule>
  </conditionalFormatting>
  <conditionalFormatting sqref="V163">
    <cfRule type="cellIs" dxfId="450" priority="864" operator="equal">
      <formula>1</formula>
    </cfRule>
  </conditionalFormatting>
  <conditionalFormatting sqref="W161:W162">
    <cfRule type="cellIs" dxfId="449" priority="863" operator="between">
      <formula>1</formula>
      <formula>7</formula>
    </cfRule>
  </conditionalFormatting>
  <conditionalFormatting sqref="X161 X163">
    <cfRule type="cellIs" dxfId="448" priority="862" operator="equal">
      <formula>1</formula>
    </cfRule>
  </conditionalFormatting>
  <conditionalFormatting sqref="W162">
    <cfRule type="cellIs" dxfId="447" priority="853" operator="between">
      <formula>1</formula>
      <formula>7</formula>
    </cfRule>
    <cfRule type="cellIs" dxfId="446" priority="854" operator="equal">
      <formula>1</formula>
    </cfRule>
    <cfRule type="cellIs" dxfId="445" priority="861" operator="between">
      <formula>1</formula>
      <formula>5</formula>
    </cfRule>
  </conditionalFormatting>
  <conditionalFormatting sqref="X163">
    <cfRule type="cellIs" dxfId="444" priority="859" operator="equal">
      <formula>6</formula>
    </cfRule>
    <cfRule type="cellIs" dxfId="443" priority="860" operator="between">
      <formula>1</formula>
      <formula>2</formula>
    </cfRule>
  </conditionalFormatting>
  <conditionalFormatting sqref="W161:W162">
    <cfRule type="cellIs" dxfId="442" priority="858" operator="between">
      <formula>1</formula>
      <formula>7</formula>
    </cfRule>
  </conditionalFormatting>
  <conditionalFormatting sqref="X161 X163">
    <cfRule type="cellIs" dxfId="441" priority="857" operator="between">
      <formula>1</formula>
      <formula>6</formula>
    </cfRule>
  </conditionalFormatting>
  <conditionalFormatting sqref="W161:W162">
    <cfRule type="cellIs" dxfId="440" priority="856" operator="between">
      <formula>1</formula>
      <formula>5</formula>
    </cfRule>
  </conditionalFormatting>
  <conditionalFormatting sqref="X161 X163">
    <cfRule type="cellIs" dxfId="439" priority="855" operator="between">
      <formula>1</formula>
      <formula>2</formula>
    </cfRule>
  </conditionalFormatting>
  <conditionalFormatting sqref="P162:V162">
    <cfRule type="cellIs" dxfId="438" priority="852" operator="equal">
      <formula>1</formula>
    </cfRule>
  </conditionalFormatting>
  <conditionalFormatting sqref="W161:W162">
    <cfRule type="cellIs" dxfId="437" priority="847" operator="equal">
      <formula>"Gewinn"</formula>
    </cfRule>
    <cfRule type="cellIs" dxfId="436" priority="848" operator="equal">
      <formula>"Kein Gewinn"</formula>
    </cfRule>
  </conditionalFormatting>
  <conditionalFormatting sqref="X161:X163">
    <cfRule type="cellIs" dxfId="435" priority="845" operator="equal">
      <formula>"Gewinn"</formula>
    </cfRule>
    <cfRule type="cellIs" dxfId="434" priority="846" operator="equal">
      <formula>"Kein Gewinn"</formula>
    </cfRule>
  </conditionalFormatting>
  <conditionalFormatting sqref="X162">
    <cfRule type="cellIs" dxfId="433" priority="826" operator="equal">
      <formula>"Kein Gewinn"</formula>
    </cfRule>
  </conditionalFormatting>
  <conditionalFormatting sqref="P163:U163">
    <cfRule type="cellIs" dxfId="432" priority="825" operator="equal">
      <formula>1</formula>
    </cfRule>
  </conditionalFormatting>
  <conditionalFormatting sqref="W163">
    <cfRule type="cellIs" dxfId="431" priority="823" operator="equal">
      <formula>"Gewinn"</formula>
    </cfRule>
  </conditionalFormatting>
  <conditionalFormatting sqref="W163">
    <cfRule type="cellIs" dxfId="430" priority="822" operator="equal">
      <formula>"Kein Gewinn"</formula>
    </cfRule>
  </conditionalFormatting>
  <conditionalFormatting sqref="W163">
    <cfRule type="cellIs" dxfId="429" priority="821" operator="equal">
      <formula>"Gewinn"</formula>
    </cfRule>
  </conditionalFormatting>
  <conditionalFormatting sqref="V167">
    <cfRule type="cellIs" dxfId="428" priority="820" operator="equal">
      <formula>1</formula>
    </cfRule>
  </conditionalFormatting>
  <conditionalFormatting sqref="W165:W166">
    <cfRule type="cellIs" dxfId="427" priority="819" operator="between">
      <formula>1</formula>
      <formula>7</formula>
    </cfRule>
  </conditionalFormatting>
  <conditionalFormatting sqref="X165 X167">
    <cfRule type="cellIs" dxfId="426" priority="818" operator="equal">
      <formula>1</formula>
    </cfRule>
  </conditionalFormatting>
  <conditionalFormatting sqref="W166">
    <cfRule type="cellIs" dxfId="425" priority="809" operator="between">
      <formula>1</formula>
      <formula>7</formula>
    </cfRule>
    <cfRule type="cellIs" dxfId="424" priority="810" operator="equal">
      <formula>1</formula>
    </cfRule>
    <cfRule type="cellIs" dxfId="423" priority="817" operator="between">
      <formula>1</formula>
      <formula>5</formula>
    </cfRule>
  </conditionalFormatting>
  <conditionalFormatting sqref="X167">
    <cfRule type="cellIs" dxfId="422" priority="815" operator="equal">
      <formula>6</formula>
    </cfRule>
    <cfRule type="cellIs" dxfId="421" priority="816" operator="between">
      <formula>1</formula>
      <formula>2</formula>
    </cfRule>
  </conditionalFormatting>
  <conditionalFormatting sqref="W165:W166">
    <cfRule type="cellIs" dxfId="420" priority="814" operator="between">
      <formula>1</formula>
      <formula>7</formula>
    </cfRule>
  </conditionalFormatting>
  <conditionalFormatting sqref="X165 X167">
    <cfRule type="cellIs" dxfId="419" priority="813" operator="between">
      <formula>1</formula>
      <formula>6</formula>
    </cfRule>
  </conditionalFormatting>
  <conditionalFormatting sqref="W165:W166">
    <cfRule type="cellIs" dxfId="418" priority="812" operator="between">
      <formula>1</formula>
      <formula>5</formula>
    </cfRule>
  </conditionalFormatting>
  <conditionalFormatting sqref="X165 X167">
    <cfRule type="cellIs" dxfId="417" priority="811" operator="between">
      <formula>1</formula>
      <formula>2</formula>
    </cfRule>
  </conditionalFormatting>
  <conditionalFormatting sqref="P166:V166">
    <cfRule type="cellIs" dxfId="416" priority="808" operator="equal">
      <formula>1</formula>
    </cfRule>
  </conditionalFormatting>
  <conditionalFormatting sqref="W165:W166">
    <cfRule type="cellIs" dxfId="415" priority="803" operator="equal">
      <formula>"Gewinn"</formula>
    </cfRule>
    <cfRule type="cellIs" dxfId="414" priority="804" operator="equal">
      <formula>"Kein Gewinn"</formula>
    </cfRule>
  </conditionalFormatting>
  <conditionalFormatting sqref="X165:X167">
    <cfRule type="cellIs" dxfId="413" priority="801" operator="equal">
      <formula>"Gewinn"</formula>
    </cfRule>
    <cfRule type="cellIs" dxfId="412" priority="802" operator="equal">
      <formula>"Kein Gewinn"</formula>
    </cfRule>
  </conditionalFormatting>
  <conditionalFormatting sqref="X166">
    <cfRule type="cellIs" dxfId="411" priority="782" operator="equal">
      <formula>"Kein Gewinn"</formula>
    </cfRule>
  </conditionalFormatting>
  <conditionalFormatting sqref="P167:U167">
    <cfRule type="cellIs" dxfId="410" priority="781" operator="equal">
      <formula>1</formula>
    </cfRule>
  </conditionalFormatting>
  <conditionalFormatting sqref="W167">
    <cfRule type="cellIs" dxfId="409" priority="779" operator="equal">
      <formula>"Gewinn"</formula>
    </cfRule>
  </conditionalFormatting>
  <conditionalFormatting sqref="W167">
    <cfRule type="cellIs" dxfId="408" priority="778" operator="equal">
      <formula>"Kein Gewinn"</formula>
    </cfRule>
  </conditionalFormatting>
  <conditionalFormatting sqref="W167">
    <cfRule type="cellIs" dxfId="407" priority="777" operator="equal">
      <formula>"Gewinn"</formula>
    </cfRule>
  </conditionalFormatting>
  <conditionalFormatting sqref="V171">
    <cfRule type="cellIs" dxfId="406" priority="776" operator="equal">
      <formula>1</formula>
    </cfRule>
  </conditionalFormatting>
  <conditionalFormatting sqref="W169:W170">
    <cfRule type="cellIs" dxfId="405" priority="775" operator="between">
      <formula>1</formula>
      <formula>7</formula>
    </cfRule>
  </conditionalFormatting>
  <conditionalFormatting sqref="X169 X171">
    <cfRule type="cellIs" dxfId="404" priority="774" operator="equal">
      <formula>1</formula>
    </cfRule>
  </conditionalFormatting>
  <conditionalFormatting sqref="W170">
    <cfRule type="cellIs" dxfId="403" priority="765" operator="between">
      <formula>1</formula>
      <formula>7</formula>
    </cfRule>
    <cfRule type="cellIs" dxfId="402" priority="766" operator="equal">
      <formula>1</formula>
    </cfRule>
    <cfRule type="cellIs" dxfId="401" priority="773" operator="between">
      <formula>1</formula>
      <formula>5</formula>
    </cfRule>
  </conditionalFormatting>
  <conditionalFormatting sqref="X171">
    <cfRule type="cellIs" dxfId="400" priority="771" operator="equal">
      <formula>6</formula>
    </cfRule>
    <cfRule type="cellIs" dxfId="399" priority="772" operator="between">
      <formula>1</formula>
      <formula>2</formula>
    </cfRule>
  </conditionalFormatting>
  <conditionalFormatting sqref="W169:W170">
    <cfRule type="cellIs" dxfId="398" priority="770" operator="between">
      <formula>1</formula>
      <formula>7</formula>
    </cfRule>
  </conditionalFormatting>
  <conditionalFormatting sqref="X169 X171">
    <cfRule type="cellIs" dxfId="397" priority="769" operator="between">
      <formula>1</formula>
      <formula>6</formula>
    </cfRule>
  </conditionalFormatting>
  <conditionalFormatting sqref="W169:W170">
    <cfRule type="cellIs" dxfId="396" priority="768" operator="between">
      <formula>1</formula>
      <formula>5</formula>
    </cfRule>
  </conditionalFormatting>
  <conditionalFormatting sqref="X169 X171">
    <cfRule type="cellIs" dxfId="395" priority="767" operator="between">
      <formula>1</formula>
      <formula>2</formula>
    </cfRule>
  </conditionalFormatting>
  <conditionalFormatting sqref="W169:W170">
    <cfRule type="cellIs" dxfId="394" priority="759" operator="equal">
      <formula>"Gewinn"</formula>
    </cfRule>
    <cfRule type="cellIs" dxfId="393" priority="760" operator="equal">
      <formula>"Kein Gewinn"</formula>
    </cfRule>
  </conditionalFormatting>
  <conditionalFormatting sqref="X169:X171">
    <cfRule type="cellIs" dxfId="392" priority="757" operator="equal">
      <formula>"Gewinn"</formula>
    </cfRule>
    <cfRule type="cellIs" dxfId="391" priority="758" operator="equal">
      <formula>"Kein Gewinn"</formula>
    </cfRule>
  </conditionalFormatting>
  <conditionalFormatting sqref="X170">
    <cfRule type="cellIs" dxfId="390" priority="738" operator="equal">
      <formula>"Kein Gewinn"</formula>
    </cfRule>
  </conditionalFormatting>
  <conditionalFormatting sqref="P171:U171">
    <cfRule type="cellIs" dxfId="389" priority="737" operator="equal">
      <formula>1</formula>
    </cfRule>
  </conditionalFormatting>
  <conditionalFormatting sqref="W171">
    <cfRule type="cellIs" dxfId="388" priority="735" operator="equal">
      <formula>"Gewinn"</formula>
    </cfRule>
  </conditionalFormatting>
  <conditionalFormatting sqref="W171">
    <cfRule type="cellIs" dxfId="387" priority="734" operator="equal">
      <formula>"Kein Gewinn"</formula>
    </cfRule>
  </conditionalFormatting>
  <conditionalFormatting sqref="W171">
    <cfRule type="cellIs" dxfId="386" priority="733" operator="equal">
      <formula>"Gewinn"</formula>
    </cfRule>
  </conditionalFormatting>
  <conditionalFormatting sqref="V175">
    <cfRule type="cellIs" dxfId="385" priority="732" operator="equal">
      <formula>1</formula>
    </cfRule>
  </conditionalFormatting>
  <conditionalFormatting sqref="W173:W174">
    <cfRule type="cellIs" dxfId="384" priority="731" operator="between">
      <formula>1</formula>
      <formula>7</formula>
    </cfRule>
  </conditionalFormatting>
  <conditionalFormatting sqref="X173 X175">
    <cfRule type="cellIs" dxfId="383" priority="730" operator="equal">
      <formula>1</formula>
    </cfRule>
  </conditionalFormatting>
  <conditionalFormatting sqref="W174">
    <cfRule type="cellIs" dxfId="382" priority="721" operator="between">
      <formula>1</formula>
      <formula>7</formula>
    </cfRule>
    <cfRule type="cellIs" dxfId="381" priority="722" operator="equal">
      <formula>1</formula>
    </cfRule>
    <cfRule type="cellIs" dxfId="380" priority="729" operator="between">
      <formula>1</formula>
      <formula>5</formula>
    </cfRule>
  </conditionalFormatting>
  <conditionalFormatting sqref="X175">
    <cfRule type="cellIs" dxfId="379" priority="727" operator="equal">
      <formula>6</formula>
    </cfRule>
    <cfRule type="cellIs" dxfId="378" priority="728" operator="between">
      <formula>1</formula>
      <formula>2</formula>
    </cfRule>
  </conditionalFormatting>
  <conditionalFormatting sqref="W173:W174">
    <cfRule type="cellIs" dxfId="377" priority="726" operator="between">
      <formula>1</formula>
      <formula>7</formula>
    </cfRule>
  </conditionalFormatting>
  <conditionalFormatting sqref="X173 X175">
    <cfRule type="cellIs" dxfId="376" priority="725" operator="between">
      <formula>1</formula>
      <formula>6</formula>
    </cfRule>
  </conditionalFormatting>
  <conditionalFormatting sqref="W173:W174">
    <cfRule type="cellIs" dxfId="375" priority="724" operator="between">
      <formula>1</formula>
      <formula>5</formula>
    </cfRule>
  </conditionalFormatting>
  <conditionalFormatting sqref="X173 X175">
    <cfRule type="cellIs" dxfId="374" priority="723" operator="between">
      <formula>1</formula>
      <formula>2</formula>
    </cfRule>
  </conditionalFormatting>
  <conditionalFormatting sqref="P174:V174">
    <cfRule type="cellIs" dxfId="373" priority="720" operator="equal">
      <formula>1</formula>
    </cfRule>
  </conditionalFormatting>
  <conditionalFormatting sqref="W173:W174">
    <cfRule type="cellIs" dxfId="372" priority="715" operator="equal">
      <formula>"Gewinn"</formula>
    </cfRule>
    <cfRule type="cellIs" dxfId="371" priority="716" operator="equal">
      <formula>"Kein Gewinn"</formula>
    </cfRule>
  </conditionalFormatting>
  <conditionalFormatting sqref="X173:X175">
    <cfRule type="cellIs" dxfId="370" priority="713" operator="equal">
      <formula>"Gewinn"</formula>
    </cfRule>
    <cfRule type="cellIs" dxfId="369" priority="714" operator="equal">
      <formula>"Kein Gewinn"</formula>
    </cfRule>
  </conditionalFormatting>
  <conditionalFormatting sqref="X174">
    <cfRule type="cellIs" dxfId="368" priority="694" operator="equal">
      <formula>"Kein Gewinn"</formula>
    </cfRule>
  </conditionalFormatting>
  <conditionalFormatting sqref="P175:U175">
    <cfRule type="cellIs" dxfId="367" priority="693" operator="equal">
      <formula>1</formula>
    </cfRule>
  </conditionalFormatting>
  <conditionalFormatting sqref="W175">
    <cfRule type="cellIs" dxfId="366" priority="691" operator="equal">
      <formula>"Gewinn"</formula>
    </cfRule>
  </conditionalFormatting>
  <conditionalFormatting sqref="W175">
    <cfRule type="cellIs" dxfId="365" priority="690" operator="equal">
      <formula>"Kein Gewinn"</formula>
    </cfRule>
  </conditionalFormatting>
  <conditionalFormatting sqref="W175">
    <cfRule type="cellIs" dxfId="364" priority="689" operator="equal">
      <formula>"Gewinn"</formula>
    </cfRule>
  </conditionalFormatting>
  <conditionalFormatting sqref="V179">
    <cfRule type="cellIs" dxfId="363" priority="688" operator="equal">
      <formula>1</formula>
    </cfRule>
  </conditionalFormatting>
  <conditionalFormatting sqref="W177:W178">
    <cfRule type="cellIs" dxfId="362" priority="687" operator="between">
      <formula>1</formula>
      <formula>7</formula>
    </cfRule>
  </conditionalFormatting>
  <conditionalFormatting sqref="X177 X179">
    <cfRule type="cellIs" dxfId="361" priority="686" operator="equal">
      <formula>1</formula>
    </cfRule>
  </conditionalFormatting>
  <conditionalFormatting sqref="W178">
    <cfRule type="cellIs" dxfId="360" priority="677" operator="between">
      <formula>1</formula>
      <formula>7</formula>
    </cfRule>
    <cfRule type="cellIs" dxfId="359" priority="678" operator="equal">
      <formula>1</formula>
    </cfRule>
    <cfRule type="cellIs" dxfId="358" priority="685" operator="between">
      <formula>1</formula>
      <formula>5</formula>
    </cfRule>
  </conditionalFormatting>
  <conditionalFormatting sqref="X179">
    <cfRule type="cellIs" dxfId="357" priority="683" operator="equal">
      <formula>6</formula>
    </cfRule>
    <cfRule type="cellIs" dxfId="356" priority="684" operator="between">
      <formula>1</formula>
      <formula>2</formula>
    </cfRule>
  </conditionalFormatting>
  <conditionalFormatting sqref="W177:W178">
    <cfRule type="cellIs" dxfId="355" priority="682" operator="between">
      <formula>1</formula>
      <formula>7</formula>
    </cfRule>
  </conditionalFormatting>
  <conditionalFormatting sqref="X177 X179">
    <cfRule type="cellIs" dxfId="354" priority="681" operator="between">
      <formula>1</formula>
      <formula>6</formula>
    </cfRule>
  </conditionalFormatting>
  <conditionalFormatting sqref="W177:W178">
    <cfRule type="cellIs" dxfId="353" priority="680" operator="between">
      <formula>1</formula>
      <formula>5</formula>
    </cfRule>
  </conditionalFormatting>
  <conditionalFormatting sqref="X177 X179">
    <cfRule type="cellIs" dxfId="352" priority="679" operator="between">
      <formula>1</formula>
      <formula>2</formula>
    </cfRule>
  </conditionalFormatting>
  <conditionalFormatting sqref="P178:V178">
    <cfRule type="cellIs" dxfId="351" priority="676" operator="equal">
      <formula>1</formula>
    </cfRule>
  </conditionalFormatting>
  <conditionalFormatting sqref="W177:W178">
    <cfRule type="cellIs" dxfId="350" priority="671" operator="equal">
      <formula>"Gewinn"</formula>
    </cfRule>
    <cfRule type="cellIs" dxfId="349" priority="672" operator="equal">
      <formula>"Kein Gewinn"</formula>
    </cfRule>
  </conditionalFormatting>
  <conditionalFormatting sqref="X177:X179">
    <cfRule type="cellIs" dxfId="348" priority="669" operator="equal">
      <formula>"Gewinn"</formula>
    </cfRule>
    <cfRule type="cellIs" dxfId="347" priority="670" operator="equal">
      <formula>"Kein Gewinn"</formula>
    </cfRule>
  </conditionalFormatting>
  <conditionalFormatting sqref="X178">
    <cfRule type="cellIs" dxfId="346" priority="650" operator="equal">
      <formula>"Kein Gewinn"</formula>
    </cfRule>
  </conditionalFormatting>
  <conditionalFormatting sqref="P179:U179">
    <cfRule type="cellIs" dxfId="345" priority="649" operator="equal">
      <formula>1</formula>
    </cfRule>
  </conditionalFormatting>
  <conditionalFormatting sqref="W179">
    <cfRule type="cellIs" dxfId="344" priority="647" operator="equal">
      <formula>"Gewinn"</formula>
    </cfRule>
  </conditionalFormatting>
  <conditionalFormatting sqref="W179">
    <cfRule type="cellIs" dxfId="343" priority="646" operator="equal">
      <formula>"Kein Gewinn"</formula>
    </cfRule>
  </conditionalFormatting>
  <conditionalFormatting sqref="W179">
    <cfRule type="cellIs" dxfId="342" priority="645" operator="equal">
      <formula>"Gewinn"</formula>
    </cfRule>
  </conditionalFormatting>
  <conditionalFormatting sqref="W221">
    <cfRule type="cellIs" dxfId="341" priority="205" operator="equal">
      <formula>"Gewinn"</formula>
    </cfRule>
  </conditionalFormatting>
  <conditionalFormatting sqref="V183">
    <cfRule type="cellIs" dxfId="340" priority="644" operator="equal">
      <formula>1</formula>
    </cfRule>
  </conditionalFormatting>
  <conditionalFormatting sqref="W181:W182">
    <cfRule type="cellIs" dxfId="339" priority="643" operator="between">
      <formula>1</formula>
      <formula>7</formula>
    </cfRule>
  </conditionalFormatting>
  <conditionalFormatting sqref="X181 X183">
    <cfRule type="cellIs" dxfId="338" priority="642" operator="equal">
      <formula>1</formula>
    </cfRule>
  </conditionalFormatting>
  <conditionalFormatting sqref="W182">
    <cfRule type="cellIs" dxfId="337" priority="633" operator="between">
      <formula>1</formula>
      <formula>7</formula>
    </cfRule>
    <cfRule type="cellIs" dxfId="336" priority="634" operator="equal">
      <formula>1</formula>
    </cfRule>
    <cfRule type="cellIs" dxfId="335" priority="641" operator="between">
      <formula>1</formula>
      <formula>5</formula>
    </cfRule>
  </conditionalFormatting>
  <conditionalFormatting sqref="X183">
    <cfRule type="cellIs" dxfId="334" priority="639" operator="equal">
      <formula>6</formula>
    </cfRule>
    <cfRule type="cellIs" dxfId="333" priority="640" operator="between">
      <formula>1</formula>
      <formula>2</formula>
    </cfRule>
  </conditionalFormatting>
  <conditionalFormatting sqref="W181:W182">
    <cfRule type="cellIs" dxfId="332" priority="638" operator="between">
      <formula>1</formula>
      <formula>7</formula>
    </cfRule>
  </conditionalFormatting>
  <conditionalFormatting sqref="X181 X183">
    <cfRule type="cellIs" dxfId="331" priority="637" operator="between">
      <formula>1</formula>
      <formula>6</formula>
    </cfRule>
  </conditionalFormatting>
  <conditionalFormatting sqref="W181:W182">
    <cfRule type="cellIs" dxfId="330" priority="636" operator="between">
      <formula>1</formula>
      <formula>5</formula>
    </cfRule>
  </conditionalFormatting>
  <conditionalFormatting sqref="X181 X183">
    <cfRule type="cellIs" dxfId="329" priority="635" operator="between">
      <formula>1</formula>
      <formula>2</formula>
    </cfRule>
  </conditionalFormatting>
  <conditionalFormatting sqref="P182:V182">
    <cfRule type="cellIs" dxfId="328" priority="632" operator="equal">
      <formula>1</formula>
    </cfRule>
  </conditionalFormatting>
  <conditionalFormatting sqref="W181:W182">
    <cfRule type="cellIs" dxfId="327" priority="627" operator="equal">
      <formula>"Gewinn"</formula>
    </cfRule>
    <cfRule type="cellIs" dxfId="326" priority="628" operator="equal">
      <formula>"Kein Gewinn"</formula>
    </cfRule>
  </conditionalFormatting>
  <conditionalFormatting sqref="X181:X183">
    <cfRule type="cellIs" dxfId="325" priority="625" operator="equal">
      <formula>"Gewinn"</formula>
    </cfRule>
    <cfRule type="cellIs" dxfId="324" priority="626" operator="equal">
      <formula>"Kein Gewinn"</formula>
    </cfRule>
  </conditionalFormatting>
  <conditionalFormatting sqref="X182">
    <cfRule type="cellIs" dxfId="323" priority="606" operator="equal">
      <formula>"Kein Gewinn"</formula>
    </cfRule>
  </conditionalFormatting>
  <conditionalFormatting sqref="P183:U183">
    <cfRule type="cellIs" dxfId="322" priority="605" operator="equal">
      <formula>1</formula>
    </cfRule>
  </conditionalFormatting>
  <conditionalFormatting sqref="W183">
    <cfRule type="cellIs" dxfId="321" priority="603" operator="equal">
      <formula>"Gewinn"</formula>
    </cfRule>
  </conditionalFormatting>
  <conditionalFormatting sqref="W183">
    <cfRule type="cellIs" dxfId="320" priority="602" operator="equal">
      <formula>"Kein Gewinn"</formula>
    </cfRule>
  </conditionalFormatting>
  <conditionalFormatting sqref="W183">
    <cfRule type="cellIs" dxfId="319" priority="601" operator="equal">
      <formula>"Gewinn"</formula>
    </cfRule>
  </conditionalFormatting>
  <conditionalFormatting sqref="V187">
    <cfRule type="cellIs" dxfId="318" priority="600" operator="equal">
      <formula>1</formula>
    </cfRule>
  </conditionalFormatting>
  <conditionalFormatting sqref="W185:W186">
    <cfRule type="cellIs" dxfId="317" priority="599" operator="between">
      <formula>1</formula>
      <formula>7</formula>
    </cfRule>
  </conditionalFormatting>
  <conditionalFormatting sqref="X185 X187">
    <cfRule type="cellIs" dxfId="316" priority="598" operator="equal">
      <formula>1</formula>
    </cfRule>
  </conditionalFormatting>
  <conditionalFormatting sqref="W186">
    <cfRule type="cellIs" dxfId="315" priority="589" operator="between">
      <formula>1</formula>
      <formula>7</formula>
    </cfRule>
    <cfRule type="cellIs" dxfId="314" priority="590" operator="equal">
      <formula>1</formula>
    </cfRule>
    <cfRule type="cellIs" dxfId="313" priority="597" operator="between">
      <formula>1</formula>
      <formula>5</formula>
    </cfRule>
  </conditionalFormatting>
  <conditionalFormatting sqref="X187">
    <cfRule type="cellIs" dxfId="312" priority="595" operator="equal">
      <formula>6</formula>
    </cfRule>
    <cfRule type="cellIs" dxfId="311" priority="596" operator="between">
      <formula>1</formula>
      <formula>2</formula>
    </cfRule>
  </conditionalFormatting>
  <conditionalFormatting sqref="W185:W186">
    <cfRule type="cellIs" dxfId="310" priority="594" operator="between">
      <formula>1</formula>
      <formula>7</formula>
    </cfRule>
  </conditionalFormatting>
  <conditionalFormatting sqref="X185 X187">
    <cfRule type="cellIs" dxfId="309" priority="593" operator="between">
      <formula>1</formula>
      <formula>6</formula>
    </cfRule>
  </conditionalFormatting>
  <conditionalFormatting sqref="W185:W186">
    <cfRule type="cellIs" dxfId="308" priority="592" operator="between">
      <formula>1</formula>
      <formula>5</formula>
    </cfRule>
  </conditionalFormatting>
  <conditionalFormatting sqref="X185 X187">
    <cfRule type="cellIs" dxfId="307" priority="591" operator="between">
      <formula>1</formula>
      <formula>2</formula>
    </cfRule>
  </conditionalFormatting>
  <conditionalFormatting sqref="P186:V186">
    <cfRule type="cellIs" dxfId="306" priority="588" operator="equal">
      <formula>1</formula>
    </cfRule>
  </conditionalFormatting>
  <conditionalFormatting sqref="W185:W186">
    <cfRule type="cellIs" dxfId="305" priority="583" operator="equal">
      <formula>"Gewinn"</formula>
    </cfRule>
    <cfRule type="cellIs" dxfId="304" priority="584" operator="equal">
      <formula>"Kein Gewinn"</formula>
    </cfRule>
  </conditionalFormatting>
  <conditionalFormatting sqref="X185:X187">
    <cfRule type="cellIs" dxfId="303" priority="581" operator="equal">
      <formula>"Gewinn"</formula>
    </cfRule>
    <cfRule type="cellIs" dxfId="302" priority="582" operator="equal">
      <formula>"Kein Gewinn"</formula>
    </cfRule>
  </conditionalFormatting>
  <conditionalFormatting sqref="X186">
    <cfRule type="cellIs" dxfId="301" priority="562" operator="equal">
      <formula>"Kein Gewinn"</formula>
    </cfRule>
  </conditionalFormatting>
  <conditionalFormatting sqref="P187:U187">
    <cfRule type="cellIs" dxfId="300" priority="561" operator="equal">
      <formula>1</formula>
    </cfRule>
  </conditionalFormatting>
  <conditionalFormatting sqref="W187">
    <cfRule type="cellIs" dxfId="299" priority="559" operator="equal">
      <formula>"Gewinn"</formula>
    </cfRule>
  </conditionalFormatting>
  <conditionalFormatting sqref="W187">
    <cfRule type="cellIs" dxfId="298" priority="558" operator="equal">
      <formula>"Kein Gewinn"</formula>
    </cfRule>
  </conditionalFormatting>
  <conditionalFormatting sqref="W187">
    <cfRule type="cellIs" dxfId="297" priority="557" operator="equal">
      <formula>"Gewinn"</formula>
    </cfRule>
  </conditionalFormatting>
  <conditionalFormatting sqref="V193">
    <cfRule type="cellIs" dxfId="296" priority="556" operator="equal">
      <formula>1</formula>
    </cfRule>
  </conditionalFormatting>
  <conditionalFormatting sqref="W191:W192">
    <cfRule type="cellIs" dxfId="295" priority="555" operator="between">
      <formula>1</formula>
      <formula>7</formula>
    </cfRule>
  </conditionalFormatting>
  <conditionalFormatting sqref="X191 X193">
    <cfRule type="cellIs" dxfId="294" priority="554" operator="equal">
      <formula>1</formula>
    </cfRule>
  </conditionalFormatting>
  <conditionalFormatting sqref="W192">
    <cfRule type="cellIs" dxfId="293" priority="545" operator="between">
      <formula>1</formula>
      <formula>7</formula>
    </cfRule>
    <cfRule type="cellIs" dxfId="292" priority="546" operator="equal">
      <formula>1</formula>
    </cfRule>
    <cfRule type="cellIs" dxfId="291" priority="553" operator="between">
      <formula>1</formula>
      <formula>5</formula>
    </cfRule>
  </conditionalFormatting>
  <conditionalFormatting sqref="X193">
    <cfRule type="cellIs" dxfId="290" priority="551" operator="equal">
      <formula>6</formula>
    </cfRule>
    <cfRule type="cellIs" dxfId="289" priority="552" operator="between">
      <formula>1</formula>
      <formula>2</formula>
    </cfRule>
  </conditionalFormatting>
  <conditionalFormatting sqref="W191:W192">
    <cfRule type="cellIs" dxfId="288" priority="550" operator="between">
      <formula>1</formula>
      <formula>7</formula>
    </cfRule>
  </conditionalFormatting>
  <conditionalFormatting sqref="X191 X193">
    <cfRule type="cellIs" dxfId="287" priority="549" operator="between">
      <formula>1</formula>
      <formula>6</formula>
    </cfRule>
  </conditionalFormatting>
  <conditionalFormatting sqref="W191:W192">
    <cfRule type="cellIs" dxfId="286" priority="548" operator="between">
      <formula>1</formula>
      <formula>5</formula>
    </cfRule>
  </conditionalFormatting>
  <conditionalFormatting sqref="X191 X193">
    <cfRule type="cellIs" dxfId="285" priority="547" operator="between">
      <formula>1</formula>
      <formula>2</formula>
    </cfRule>
  </conditionalFormatting>
  <conditionalFormatting sqref="P192:V192">
    <cfRule type="cellIs" dxfId="284" priority="544" operator="equal">
      <formula>1</formula>
    </cfRule>
  </conditionalFormatting>
  <conditionalFormatting sqref="W191:W192">
    <cfRule type="cellIs" dxfId="283" priority="539" operator="equal">
      <formula>"Gewinn"</formula>
    </cfRule>
    <cfRule type="cellIs" dxfId="282" priority="540" operator="equal">
      <formula>"Kein Gewinn"</formula>
    </cfRule>
  </conditionalFormatting>
  <conditionalFormatting sqref="X191:X193">
    <cfRule type="cellIs" dxfId="281" priority="537" operator="equal">
      <formula>"Gewinn"</formula>
    </cfRule>
    <cfRule type="cellIs" dxfId="280" priority="538" operator="equal">
      <formula>"Kein Gewinn"</formula>
    </cfRule>
  </conditionalFormatting>
  <conditionalFormatting sqref="X192">
    <cfRule type="cellIs" dxfId="279" priority="518" operator="equal">
      <formula>"Kein Gewinn"</formula>
    </cfRule>
  </conditionalFormatting>
  <conditionalFormatting sqref="P193:U193">
    <cfRule type="cellIs" dxfId="278" priority="517" operator="equal">
      <formula>1</formula>
    </cfRule>
  </conditionalFormatting>
  <conditionalFormatting sqref="W193">
    <cfRule type="cellIs" dxfId="277" priority="515" operator="equal">
      <formula>"Gewinn"</formula>
    </cfRule>
  </conditionalFormatting>
  <conditionalFormatting sqref="W193">
    <cfRule type="cellIs" dxfId="276" priority="514" operator="equal">
      <formula>"Kein Gewinn"</formula>
    </cfRule>
  </conditionalFormatting>
  <conditionalFormatting sqref="W193">
    <cfRule type="cellIs" dxfId="275" priority="513" operator="equal">
      <formula>"Gewinn"</formula>
    </cfRule>
  </conditionalFormatting>
  <conditionalFormatting sqref="V197">
    <cfRule type="cellIs" dxfId="274" priority="512" operator="equal">
      <formula>1</formula>
    </cfRule>
  </conditionalFormatting>
  <conditionalFormatting sqref="W195:W196">
    <cfRule type="cellIs" dxfId="273" priority="511" operator="between">
      <formula>1</formula>
      <formula>7</formula>
    </cfRule>
  </conditionalFormatting>
  <conditionalFormatting sqref="X195 X197">
    <cfRule type="cellIs" dxfId="272" priority="510" operator="equal">
      <formula>1</formula>
    </cfRule>
  </conditionalFormatting>
  <conditionalFormatting sqref="W196">
    <cfRule type="cellIs" dxfId="271" priority="501" operator="between">
      <formula>1</formula>
      <formula>7</formula>
    </cfRule>
    <cfRule type="cellIs" dxfId="270" priority="502" operator="equal">
      <formula>1</formula>
    </cfRule>
    <cfRule type="cellIs" dxfId="269" priority="509" operator="between">
      <formula>1</formula>
      <formula>5</formula>
    </cfRule>
  </conditionalFormatting>
  <conditionalFormatting sqref="X197">
    <cfRule type="cellIs" dxfId="268" priority="507" operator="equal">
      <formula>6</formula>
    </cfRule>
    <cfRule type="cellIs" dxfId="267" priority="508" operator="between">
      <formula>1</formula>
      <formula>2</formula>
    </cfRule>
  </conditionalFormatting>
  <conditionalFormatting sqref="W195:W196">
    <cfRule type="cellIs" dxfId="266" priority="506" operator="between">
      <formula>1</formula>
      <formula>7</formula>
    </cfRule>
  </conditionalFormatting>
  <conditionalFormatting sqref="X195 X197">
    <cfRule type="cellIs" dxfId="265" priority="505" operator="between">
      <formula>1</formula>
      <formula>6</formula>
    </cfRule>
  </conditionalFormatting>
  <conditionalFormatting sqref="W195:W196">
    <cfRule type="cellIs" dxfId="264" priority="504" operator="between">
      <formula>1</formula>
      <formula>5</formula>
    </cfRule>
  </conditionalFormatting>
  <conditionalFormatting sqref="X195 X197">
    <cfRule type="cellIs" dxfId="263" priority="503" operator="between">
      <formula>1</formula>
      <formula>2</formula>
    </cfRule>
  </conditionalFormatting>
  <conditionalFormatting sqref="P196:V196">
    <cfRule type="cellIs" dxfId="262" priority="500" operator="equal">
      <formula>1</formula>
    </cfRule>
  </conditionalFormatting>
  <conditionalFormatting sqref="W195:W196">
    <cfRule type="cellIs" dxfId="261" priority="495" operator="equal">
      <formula>"Gewinn"</formula>
    </cfRule>
    <cfRule type="cellIs" dxfId="260" priority="496" operator="equal">
      <formula>"Kein Gewinn"</formula>
    </cfRule>
  </conditionalFormatting>
  <conditionalFormatting sqref="X195:X197">
    <cfRule type="cellIs" dxfId="259" priority="493" operator="equal">
      <formula>"Gewinn"</formula>
    </cfRule>
    <cfRule type="cellIs" dxfId="258" priority="494" operator="equal">
      <formula>"Kein Gewinn"</formula>
    </cfRule>
  </conditionalFormatting>
  <conditionalFormatting sqref="X196">
    <cfRule type="cellIs" dxfId="257" priority="474" operator="equal">
      <formula>"Kein Gewinn"</formula>
    </cfRule>
  </conditionalFormatting>
  <conditionalFormatting sqref="P197:U197">
    <cfRule type="cellIs" dxfId="256" priority="473" operator="equal">
      <formula>1</formula>
    </cfRule>
  </conditionalFormatting>
  <conditionalFormatting sqref="W197">
    <cfRule type="cellIs" dxfId="255" priority="471" operator="equal">
      <formula>"Gewinn"</formula>
    </cfRule>
  </conditionalFormatting>
  <conditionalFormatting sqref="W197">
    <cfRule type="cellIs" dxfId="254" priority="470" operator="equal">
      <formula>"Kein Gewinn"</formula>
    </cfRule>
  </conditionalFormatting>
  <conditionalFormatting sqref="W197">
    <cfRule type="cellIs" dxfId="253" priority="469" operator="equal">
      <formula>"Gewinn"</formula>
    </cfRule>
  </conditionalFormatting>
  <conditionalFormatting sqref="V201">
    <cfRule type="cellIs" dxfId="252" priority="468" operator="equal">
      <formula>1</formula>
    </cfRule>
  </conditionalFormatting>
  <conditionalFormatting sqref="W199:W200">
    <cfRule type="cellIs" dxfId="251" priority="467" operator="between">
      <formula>1</formula>
      <formula>7</formula>
    </cfRule>
  </conditionalFormatting>
  <conditionalFormatting sqref="X199 X201">
    <cfRule type="cellIs" dxfId="250" priority="466" operator="equal">
      <formula>1</formula>
    </cfRule>
  </conditionalFormatting>
  <conditionalFormatting sqref="W200">
    <cfRule type="cellIs" dxfId="249" priority="457" operator="between">
      <formula>1</formula>
      <formula>7</formula>
    </cfRule>
    <cfRule type="cellIs" dxfId="248" priority="458" operator="equal">
      <formula>1</formula>
    </cfRule>
    <cfRule type="cellIs" dxfId="247" priority="465" operator="between">
      <formula>1</formula>
      <formula>5</formula>
    </cfRule>
  </conditionalFormatting>
  <conditionalFormatting sqref="X201">
    <cfRule type="cellIs" dxfId="246" priority="463" operator="equal">
      <formula>6</formula>
    </cfRule>
    <cfRule type="cellIs" dxfId="245" priority="464" operator="between">
      <formula>1</formula>
      <formula>2</formula>
    </cfRule>
  </conditionalFormatting>
  <conditionalFormatting sqref="W199:W200">
    <cfRule type="cellIs" dxfId="244" priority="462" operator="between">
      <formula>1</formula>
      <formula>7</formula>
    </cfRule>
  </conditionalFormatting>
  <conditionalFormatting sqref="X199 X201">
    <cfRule type="cellIs" dxfId="243" priority="461" operator="between">
      <formula>1</formula>
      <formula>6</formula>
    </cfRule>
  </conditionalFormatting>
  <conditionalFormatting sqref="W199:W200">
    <cfRule type="cellIs" dxfId="242" priority="460" operator="between">
      <formula>1</formula>
      <formula>5</formula>
    </cfRule>
  </conditionalFormatting>
  <conditionalFormatting sqref="X199 X201">
    <cfRule type="cellIs" dxfId="241" priority="459" operator="between">
      <formula>1</formula>
      <formula>2</formula>
    </cfRule>
  </conditionalFormatting>
  <conditionalFormatting sqref="P200:V200">
    <cfRule type="cellIs" dxfId="240" priority="456" operator="equal">
      <formula>1</formula>
    </cfRule>
  </conditionalFormatting>
  <conditionalFormatting sqref="W199:W200">
    <cfRule type="cellIs" dxfId="239" priority="451" operator="equal">
      <formula>"Gewinn"</formula>
    </cfRule>
    <cfRule type="cellIs" dxfId="238" priority="452" operator="equal">
      <formula>"Kein Gewinn"</formula>
    </cfRule>
  </conditionalFormatting>
  <conditionalFormatting sqref="X199:X201">
    <cfRule type="cellIs" dxfId="237" priority="449" operator="equal">
      <formula>"Gewinn"</formula>
    </cfRule>
    <cfRule type="cellIs" dxfId="236" priority="450" operator="equal">
      <formula>"Kein Gewinn"</formula>
    </cfRule>
  </conditionalFormatting>
  <conditionalFormatting sqref="X200">
    <cfRule type="cellIs" dxfId="235" priority="430" operator="equal">
      <formula>"Kein Gewinn"</formula>
    </cfRule>
  </conditionalFormatting>
  <conditionalFormatting sqref="P201:U201">
    <cfRule type="cellIs" dxfId="234" priority="429" operator="equal">
      <formula>1</formula>
    </cfRule>
  </conditionalFormatting>
  <conditionalFormatting sqref="W201">
    <cfRule type="cellIs" dxfId="233" priority="427" operator="equal">
      <formula>"Gewinn"</formula>
    </cfRule>
  </conditionalFormatting>
  <conditionalFormatting sqref="W201">
    <cfRule type="cellIs" dxfId="232" priority="426" operator="equal">
      <formula>"Kein Gewinn"</formula>
    </cfRule>
  </conditionalFormatting>
  <conditionalFormatting sqref="W201">
    <cfRule type="cellIs" dxfId="231" priority="425" operator="equal">
      <formula>"Gewinn"</formula>
    </cfRule>
  </conditionalFormatting>
  <conditionalFormatting sqref="V205">
    <cfRule type="cellIs" dxfId="230" priority="424" operator="equal">
      <formula>1</formula>
    </cfRule>
  </conditionalFormatting>
  <conditionalFormatting sqref="W203:W204">
    <cfRule type="cellIs" dxfId="229" priority="423" operator="between">
      <formula>1</formula>
      <formula>7</formula>
    </cfRule>
  </conditionalFormatting>
  <conditionalFormatting sqref="X203 X205">
    <cfRule type="cellIs" dxfId="228" priority="422" operator="equal">
      <formula>1</formula>
    </cfRule>
  </conditionalFormatting>
  <conditionalFormatting sqref="W204">
    <cfRule type="cellIs" dxfId="227" priority="413" operator="between">
      <formula>1</formula>
      <formula>7</formula>
    </cfRule>
    <cfRule type="cellIs" dxfId="226" priority="414" operator="equal">
      <formula>1</formula>
    </cfRule>
    <cfRule type="cellIs" dxfId="225" priority="421" operator="between">
      <formula>1</formula>
      <formula>5</formula>
    </cfRule>
  </conditionalFormatting>
  <conditionalFormatting sqref="X205">
    <cfRule type="cellIs" dxfId="224" priority="419" operator="equal">
      <formula>6</formula>
    </cfRule>
    <cfRule type="cellIs" dxfId="223" priority="420" operator="between">
      <formula>1</formula>
      <formula>2</formula>
    </cfRule>
  </conditionalFormatting>
  <conditionalFormatting sqref="W203:W204">
    <cfRule type="cellIs" dxfId="222" priority="418" operator="between">
      <formula>1</formula>
      <formula>7</formula>
    </cfRule>
  </conditionalFormatting>
  <conditionalFormatting sqref="X203 X205">
    <cfRule type="cellIs" dxfId="221" priority="417" operator="between">
      <formula>1</formula>
      <formula>6</formula>
    </cfRule>
  </conditionalFormatting>
  <conditionalFormatting sqref="W203:W204">
    <cfRule type="cellIs" dxfId="220" priority="416" operator="between">
      <formula>1</formula>
      <formula>5</formula>
    </cfRule>
  </conditionalFormatting>
  <conditionalFormatting sqref="X203 X205">
    <cfRule type="cellIs" dxfId="219" priority="415" operator="between">
      <formula>1</formula>
      <formula>2</formula>
    </cfRule>
  </conditionalFormatting>
  <conditionalFormatting sqref="P204:V204">
    <cfRule type="cellIs" dxfId="218" priority="412" operator="equal">
      <formula>1</formula>
    </cfRule>
  </conditionalFormatting>
  <conditionalFormatting sqref="W203:W204">
    <cfRule type="cellIs" dxfId="217" priority="407" operator="equal">
      <formula>"Gewinn"</formula>
    </cfRule>
    <cfRule type="cellIs" dxfId="216" priority="408" operator="equal">
      <formula>"Kein Gewinn"</formula>
    </cfRule>
  </conditionalFormatting>
  <conditionalFormatting sqref="X203:X205">
    <cfRule type="cellIs" dxfId="215" priority="405" operator="equal">
      <formula>"Gewinn"</formula>
    </cfRule>
    <cfRule type="cellIs" dxfId="214" priority="406" operator="equal">
      <formula>"Kein Gewinn"</formula>
    </cfRule>
  </conditionalFormatting>
  <conditionalFormatting sqref="X204">
    <cfRule type="cellIs" dxfId="213" priority="386" operator="equal">
      <formula>"Kein Gewinn"</formula>
    </cfRule>
  </conditionalFormatting>
  <conditionalFormatting sqref="P205:U205">
    <cfRule type="cellIs" dxfId="212" priority="385" operator="equal">
      <formula>1</formula>
    </cfRule>
  </conditionalFormatting>
  <conditionalFormatting sqref="W205">
    <cfRule type="cellIs" dxfId="211" priority="383" operator="equal">
      <formula>"Gewinn"</formula>
    </cfRule>
  </conditionalFormatting>
  <conditionalFormatting sqref="W205">
    <cfRule type="cellIs" dxfId="210" priority="382" operator="equal">
      <formula>"Kein Gewinn"</formula>
    </cfRule>
  </conditionalFormatting>
  <conditionalFormatting sqref="W205">
    <cfRule type="cellIs" dxfId="209" priority="381" operator="equal">
      <formula>"Gewinn"</formula>
    </cfRule>
  </conditionalFormatting>
  <conditionalFormatting sqref="V209">
    <cfRule type="cellIs" dxfId="208" priority="380" operator="equal">
      <formula>1</formula>
    </cfRule>
  </conditionalFormatting>
  <conditionalFormatting sqref="W207:W208">
    <cfRule type="cellIs" dxfId="207" priority="379" operator="between">
      <formula>1</formula>
      <formula>7</formula>
    </cfRule>
  </conditionalFormatting>
  <conditionalFormatting sqref="X207 X209">
    <cfRule type="cellIs" dxfId="206" priority="378" operator="equal">
      <formula>1</formula>
    </cfRule>
  </conditionalFormatting>
  <conditionalFormatting sqref="W208">
    <cfRule type="cellIs" dxfId="205" priority="369" operator="between">
      <formula>1</formula>
      <formula>7</formula>
    </cfRule>
    <cfRule type="cellIs" dxfId="204" priority="370" operator="equal">
      <formula>1</formula>
    </cfRule>
    <cfRule type="cellIs" dxfId="203" priority="377" operator="between">
      <formula>1</formula>
      <formula>5</formula>
    </cfRule>
  </conditionalFormatting>
  <conditionalFormatting sqref="X209">
    <cfRule type="cellIs" dxfId="202" priority="375" operator="equal">
      <formula>6</formula>
    </cfRule>
    <cfRule type="cellIs" dxfId="201" priority="376" operator="between">
      <formula>1</formula>
      <formula>2</formula>
    </cfRule>
  </conditionalFormatting>
  <conditionalFormatting sqref="W207:W208">
    <cfRule type="cellIs" dxfId="200" priority="374" operator="between">
      <formula>1</formula>
      <formula>7</formula>
    </cfRule>
  </conditionalFormatting>
  <conditionalFormatting sqref="X207 X209">
    <cfRule type="cellIs" dxfId="199" priority="373" operator="between">
      <formula>1</formula>
      <formula>6</formula>
    </cfRule>
  </conditionalFormatting>
  <conditionalFormatting sqref="W207:W208">
    <cfRule type="cellIs" dxfId="198" priority="372" operator="between">
      <formula>1</formula>
      <formula>5</formula>
    </cfRule>
  </conditionalFormatting>
  <conditionalFormatting sqref="X207 X209">
    <cfRule type="cellIs" dxfId="197" priority="371" operator="between">
      <formula>1</formula>
      <formula>2</formula>
    </cfRule>
  </conditionalFormatting>
  <conditionalFormatting sqref="P208:V208">
    <cfRule type="cellIs" dxfId="196" priority="368" operator="equal">
      <formula>1</formula>
    </cfRule>
  </conditionalFormatting>
  <conditionalFormatting sqref="W207:W208">
    <cfRule type="cellIs" dxfId="195" priority="363" operator="equal">
      <formula>"Gewinn"</formula>
    </cfRule>
    <cfRule type="cellIs" dxfId="194" priority="364" operator="equal">
      <formula>"Kein Gewinn"</formula>
    </cfRule>
  </conditionalFormatting>
  <conditionalFormatting sqref="X207:X209">
    <cfRule type="cellIs" dxfId="193" priority="361" operator="equal">
      <formula>"Gewinn"</formula>
    </cfRule>
    <cfRule type="cellIs" dxfId="192" priority="362" operator="equal">
      <formula>"Kein Gewinn"</formula>
    </cfRule>
  </conditionalFormatting>
  <conditionalFormatting sqref="X208">
    <cfRule type="cellIs" dxfId="191" priority="342" operator="equal">
      <formula>"Kein Gewinn"</formula>
    </cfRule>
  </conditionalFormatting>
  <conditionalFormatting sqref="P209:U209">
    <cfRule type="cellIs" dxfId="190" priority="341" operator="equal">
      <formula>1</formula>
    </cfRule>
  </conditionalFormatting>
  <conditionalFormatting sqref="W209">
    <cfRule type="cellIs" dxfId="189" priority="339" operator="equal">
      <formula>"Gewinn"</formula>
    </cfRule>
  </conditionalFormatting>
  <conditionalFormatting sqref="W209">
    <cfRule type="cellIs" dxfId="188" priority="338" operator="equal">
      <formula>"Kein Gewinn"</formula>
    </cfRule>
  </conditionalFormatting>
  <conditionalFormatting sqref="W209">
    <cfRule type="cellIs" dxfId="187" priority="337" operator="equal">
      <formula>"Gewinn"</formula>
    </cfRule>
  </conditionalFormatting>
  <conditionalFormatting sqref="V213">
    <cfRule type="cellIs" dxfId="186" priority="336" operator="equal">
      <formula>1</formula>
    </cfRule>
  </conditionalFormatting>
  <conditionalFormatting sqref="W211:W212">
    <cfRule type="cellIs" dxfId="185" priority="335" operator="between">
      <formula>1</formula>
      <formula>7</formula>
    </cfRule>
  </conditionalFormatting>
  <conditionalFormatting sqref="X211 X213">
    <cfRule type="cellIs" dxfId="184" priority="334" operator="equal">
      <formula>1</formula>
    </cfRule>
  </conditionalFormatting>
  <conditionalFormatting sqref="W212">
    <cfRule type="cellIs" dxfId="183" priority="325" operator="between">
      <formula>1</formula>
      <formula>7</formula>
    </cfRule>
    <cfRule type="cellIs" dxfId="182" priority="326" operator="equal">
      <formula>1</formula>
    </cfRule>
    <cfRule type="cellIs" dxfId="181" priority="333" operator="between">
      <formula>1</formula>
      <formula>5</formula>
    </cfRule>
  </conditionalFormatting>
  <conditionalFormatting sqref="X213">
    <cfRule type="cellIs" dxfId="180" priority="331" operator="equal">
      <formula>6</formula>
    </cfRule>
    <cfRule type="cellIs" dxfId="179" priority="332" operator="between">
      <formula>1</formula>
      <formula>2</formula>
    </cfRule>
  </conditionalFormatting>
  <conditionalFormatting sqref="W211:W212">
    <cfRule type="cellIs" dxfId="178" priority="330" operator="between">
      <formula>1</formula>
      <formula>7</formula>
    </cfRule>
  </conditionalFormatting>
  <conditionalFormatting sqref="X211 X213">
    <cfRule type="cellIs" dxfId="177" priority="329" operator="between">
      <formula>1</formula>
      <formula>6</formula>
    </cfRule>
  </conditionalFormatting>
  <conditionalFormatting sqref="W211:W212">
    <cfRule type="cellIs" dxfId="176" priority="328" operator="between">
      <formula>1</formula>
      <formula>5</formula>
    </cfRule>
  </conditionalFormatting>
  <conditionalFormatting sqref="X211 X213">
    <cfRule type="cellIs" dxfId="175" priority="327" operator="between">
      <formula>1</formula>
      <formula>2</formula>
    </cfRule>
  </conditionalFormatting>
  <conditionalFormatting sqref="P212:V212">
    <cfRule type="cellIs" dxfId="174" priority="324" operator="equal">
      <formula>1</formula>
    </cfRule>
  </conditionalFormatting>
  <conditionalFormatting sqref="W211:W212">
    <cfRule type="cellIs" dxfId="173" priority="319" operator="equal">
      <formula>"Gewinn"</formula>
    </cfRule>
    <cfRule type="cellIs" dxfId="172" priority="320" operator="equal">
      <formula>"Kein Gewinn"</formula>
    </cfRule>
  </conditionalFormatting>
  <conditionalFormatting sqref="X211:X213">
    <cfRule type="cellIs" dxfId="171" priority="317" operator="equal">
      <formula>"Gewinn"</formula>
    </cfRule>
    <cfRule type="cellIs" dxfId="170" priority="318" operator="equal">
      <formula>"Kein Gewinn"</formula>
    </cfRule>
  </conditionalFormatting>
  <conditionalFormatting sqref="X212">
    <cfRule type="cellIs" dxfId="169" priority="298" operator="equal">
      <formula>"Kein Gewinn"</formula>
    </cfRule>
  </conditionalFormatting>
  <conditionalFormatting sqref="P213:U213">
    <cfRule type="cellIs" dxfId="168" priority="297" operator="equal">
      <formula>1</formula>
    </cfRule>
  </conditionalFormatting>
  <conditionalFormatting sqref="W213">
    <cfRule type="cellIs" dxfId="167" priority="295" operator="equal">
      <formula>"Gewinn"</formula>
    </cfRule>
  </conditionalFormatting>
  <conditionalFormatting sqref="W213">
    <cfRule type="cellIs" dxfId="166" priority="294" operator="equal">
      <formula>"Kein Gewinn"</formula>
    </cfRule>
  </conditionalFormatting>
  <conditionalFormatting sqref="W213">
    <cfRule type="cellIs" dxfId="165" priority="293" operator="equal">
      <formula>"Gewinn"</formula>
    </cfRule>
  </conditionalFormatting>
  <conditionalFormatting sqref="V217">
    <cfRule type="cellIs" dxfId="164" priority="292" operator="equal">
      <formula>1</formula>
    </cfRule>
  </conditionalFormatting>
  <conditionalFormatting sqref="W215:W216">
    <cfRule type="cellIs" dxfId="163" priority="291" operator="between">
      <formula>1</formula>
      <formula>7</formula>
    </cfRule>
  </conditionalFormatting>
  <conditionalFormatting sqref="X215 X217">
    <cfRule type="cellIs" dxfId="162" priority="290" operator="equal">
      <formula>1</formula>
    </cfRule>
  </conditionalFormatting>
  <conditionalFormatting sqref="W216">
    <cfRule type="cellIs" dxfId="161" priority="281" operator="between">
      <formula>1</formula>
      <formula>7</formula>
    </cfRule>
    <cfRule type="cellIs" dxfId="160" priority="282" operator="equal">
      <formula>1</formula>
    </cfRule>
    <cfRule type="cellIs" dxfId="159" priority="289" operator="between">
      <formula>1</formula>
      <formula>5</formula>
    </cfRule>
  </conditionalFormatting>
  <conditionalFormatting sqref="X217">
    <cfRule type="cellIs" dxfId="158" priority="287" operator="equal">
      <formula>6</formula>
    </cfRule>
    <cfRule type="cellIs" dxfId="157" priority="288" operator="between">
      <formula>1</formula>
      <formula>2</formula>
    </cfRule>
  </conditionalFormatting>
  <conditionalFormatting sqref="W215:W216">
    <cfRule type="cellIs" dxfId="156" priority="286" operator="between">
      <formula>1</formula>
      <formula>7</formula>
    </cfRule>
  </conditionalFormatting>
  <conditionalFormatting sqref="X215 X217">
    <cfRule type="cellIs" dxfId="155" priority="285" operator="between">
      <formula>1</formula>
      <formula>6</formula>
    </cfRule>
  </conditionalFormatting>
  <conditionalFormatting sqref="W215:W216">
    <cfRule type="cellIs" dxfId="154" priority="284" operator="between">
      <formula>1</formula>
      <formula>5</formula>
    </cfRule>
  </conditionalFormatting>
  <conditionalFormatting sqref="X215 X217">
    <cfRule type="cellIs" dxfId="153" priority="283" operator="between">
      <formula>1</formula>
      <formula>2</formula>
    </cfRule>
  </conditionalFormatting>
  <conditionalFormatting sqref="P216:V216">
    <cfRule type="cellIs" dxfId="152" priority="280" operator="equal">
      <formula>1</formula>
    </cfRule>
  </conditionalFormatting>
  <conditionalFormatting sqref="W215:W216">
    <cfRule type="cellIs" dxfId="151" priority="275" operator="equal">
      <formula>"Gewinn"</formula>
    </cfRule>
    <cfRule type="cellIs" dxfId="150" priority="276" operator="equal">
      <formula>"Kein Gewinn"</formula>
    </cfRule>
  </conditionalFormatting>
  <conditionalFormatting sqref="X215:X217">
    <cfRule type="cellIs" dxfId="149" priority="273" operator="equal">
      <formula>"Gewinn"</formula>
    </cfRule>
    <cfRule type="cellIs" dxfId="148" priority="274" operator="equal">
      <formula>"Kein Gewinn"</formula>
    </cfRule>
  </conditionalFormatting>
  <conditionalFormatting sqref="X216">
    <cfRule type="cellIs" dxfId="147" priority="254" operator="equal">
      <formula>"Kein Gewinn"</formula>
    </cfRule>
  </conditionalFormatting>
  <conditionalFormatting sqref="P217:U217">
    <cfRule type="cellIs" dxfId="146" priority="253" operator="equal">
      <formula>1</formula>
    </cfRule>
  </conditionalFormatting>
  <conditionalFormatting sqref="W217">
    <cfRule type="cellIs" dxfId="145" priority="251" operator="equal">
      <formula>"Gewinn"</formula>
    </cfRule>
  </conditionalFormatting>
  <conditionalFormatting sqref="W217">
    <cfRule type="cellIs" dxfId="144" priority="250" operator="equal">
      <formula>"Kein Gewinn"</formula>
    </cfRule>
  </conditionalFormatting>
  <conditionalFormatting sqref="W217">
    <cfRule type="cellIs" dxfId="143" priority="249" operator="equal">
      <formula>"Gewinn"</formula>
    </cfRule>
  </conditionalFormatting>
  <conditionalFormatting sqref="V221">
    <cfRule type="cellIs" dxfId="142" priority="248" operator="equal">
      <formula>1</formula>
    </cfRule>
  </conditionalFormatting>
  <conditionalFormatting sqref="W219:W220">
    <cfRule type="cellIs" dxfId="141" priority="247" operator="between">
      <formula>1</formula>
      <formula>7</formula>
    </cfRule>
  </conditionalFormatting>
  <conditionalFormatting sqref="X219 X221">
    <cfRule type="cellIs" dxfId="140" priority="246" operator="equal">
      <formula>1</formula>
    </cfRule>
  </conditionalFormatting>
  <conditionalFormatting sqref="W220">
    <cfRule type="cellIs" dxfId="139" priority="237" operator="between">
      <formula>1</formula>
      <formula>7</formula>
    </cfRule>
    <cfRule type="cellIs" dxfId="138" priority="238" operator="equal">
      <formula>1</formula>
    </cfRule>
    <cfRule type="cellIs" dxfId="137" priority="245" operator="between">
      <formula>1</formula>
      <formula>5</formula>
    </cfRule>
  </conditionalFormatting>
  <conditionalFormatting sqref="X221">
    <cfRule type="cellIs" dxfId="136" priority="243" operator="equal">
      <formula>6</formula>
    </cfRule>
    <cfRule type="cellIs" dxfId="135" priority="244" operator="between">
      <formula>1</formula>
      <formula>2</formula>
    </cfRule>
  </conditionalFormatting>
  <conditionalFormatting sqref="W219:W220">
    <cfRule type="cellIs" dxfId="134" priority="242" operator="between">
      <formula>1</formula>
      <formula>7</formula>
    </cfRule>
  </conditionalFormatting>
  <conditionalFormatting sqref="X219 X221">
    <cfRule type="cellIs" dxfId="133" priority="241" operator="between">
      <formula>1</formula>
      <formula>6</formula>
    </cfRule>
  </conditionalFormatting>
  <conditionalFormatting sqref="W219:W220">
    <cfRule type="cellIs" dxfId="132" priority="240" operator="between">
      <formula>1</formula>
      <formula>5</formula>
    </cfRule>
  </conditionalFormatting>
  <conditionalFormatting sqref="X219 X221">
    <cfRule type="cellIs" dxfId="131" priority="239" operator="between">
      <formula>1</formula>
      <formula>2</formula>
    </cfRule>
  </conditionalFormatting>
  <conditionalFormatting sqref="P220:V220">
    <cfRule type="cellIs" dxfId="130" priority="236" operator="equal">
      <formula>1</formula>
    </cfRule>
  </conditionalFormatting>
  <conditionalFormatting sqref="W219:W220">
    <cfRule type="cellIs" dxfId="129" priority="231" operator="equal">
      <formula>"Gewinn"</formula>
    </cfRule>
    <cfRule type="cellIs" dxfId="128" priority="232" operator="equal">
      <formula>"Kein Gewinn"</formula>
    </cfRule>
  </conditionalFormatting>
  <conditionalFormatting sqref="X219:X221">
    <cfRule type="cellIs" dxfId="127" priority="229" operator="equal">
      <formula>"Gewinn"</formula>
    </cfRule>
    <cfRule type="cellIs" dxfId="126" priority="230" operator="equal">
      <formula>"Kein Gewinn"</formula>
    </cfRule>
  </conditionalFormatting>
  <conditionalFormatting sqref="X220">
    <cfRule type="cellIs" dxfId="125" priority="210" operator="equal">
      <formula>"Kein Gewinn"</formula>
    </cfRule>
  </conditionalFormatting>
  <conditionalFormatting sqref="P221:U221">
    <cfRule type="cellIs" dxfId="124" priority="209" operator="equal">
      <formula>1</formula>
    </cfRule>
  </conditionalFormatting>
  <conditionalFormatting sqref="W221">
    <cfRule type="cellIs" dxfId="123" priority="207" operator="equal">
      <formula>"Gewinn"</formula>
    </cfRule>
  </conditionalFormatting>
  <conditionalFormatting sqref="W221">
    <cfRule type="cellIs" dxfId="122" priority="206" operator="equal">
      <formula>"Kein Gewinn"</formula>
    </cfRule>
  </conditionalFormatting>
  <conditionalFormatting sqref="W223:W224">
    <cfRule type="cellIs" dxfId="121" priority="204" operator="between">
      <formula>1</formula>
      <formula>7</formula>
    </cfRule>
  </conditionalFormatting>
  <conditionalFormatting sqref="X223 X225">
    <cfRule type="cellIs" dxfId="120" priority="203" operator="equal">
      <formula>1</formula>
    </cfRule>
  </conditionalFormatting>
  <conditionalFormatting sqref="W224">
    <cfRule type="cellIs" dxfId="119" priority="202" operator="between">
      <formula>1</formula>
      <formula>5</formula>
    </cfRule>
  </conditionalFormatting>
  <conditionalFormatting sqref="X225">
    <cfRule type="cellIs" dxfId="118" priority="200" operator="equal">
      <formula>6</formula>
    </cfRule>
    <cfRule type="cellIs" dxfId="117" priority="201" operator="between">
      <formula>1</formula>
      <formula>2</formula>
    </cfRule>
  </conditionalFormatting>
  <conditionalFormatting sqref="W223:W224">
    <cfRule type="cellIs" dxfId="116" priority="199" operator="between">
      <formula>1</formula>
      <formula>7</formula>
    </cfRule>
  </conditionalFormatting>
  <conditionalFormatting sqref="X223 X225">
    <cfRule type="cellIs" dxfId="115" priority="198" operator="between">
      <formula>1</formula>
      <formula>6</formula>
    </cfRule>
  </conditionalFormatting>
  <conditionalFormatting sqref="W223:W224">
    <cfRule type="cellIs" dxfId="114" priority="197" operator="between">
      <formula>1</formula>
      <formula>5</formula>
    </cfRule>
  </conditionalFormatting>
  <conditionalFormatting sqref="X223 X225">
    <cfRule type="cellIs" dxfId="113" priority="196" operator="between">
      <formula>1</formula>
      <formula>2</formula>
    </cfRule>
  </conditionalFormatting>
  <conditionalFormatting sqref="W223:W224">
    <cfRule type="cellIs" dxfId="112" priority="191" operator="equal">
      <formula>"Gewinn"</formula>
    </cfRule>
    <cfRule type="cellIs" dxfId="111" priority="192" operator="equal">
      <formula>"Kein Gewinn"</formula>
    </cfRule>
  </conditionalFormatting>
  <conditionalFormatting sqref="X225 X223">
    <cfRule type="cellIs" dxfId="110" priority="189" operator="equal">
      <formula>"Gewinn"</formula>
    </cfRule>
    <cfRule type="cellIs" dxfId="109" priority="190" operator="equal">
      <formula>"Kein Gewinn"</formula>
    </cfRule>
  </conditionalFormatting>
  <conditionalFormatting sqref="V225">
    <cfRule type="cellIs" dxfId="108" priority="178" operator="equal">
      <formula>1</formula>
    </cfRule>
  </conditionalFormatting>
  <conditionalFormatting sqref="P225:U225">
    <cfRule type="cellIs" dxfId="107" priority="177" operator="equal">
      <formula>1</formula>
    </cfRule>
  </conditionalFormatting>
  <conditionalFormatting sqref="P224:V224">
    <cfRule type="cellIs" dxfId="106" priority="176" operator="equal">
      <formula>1</formula>
    </cfRule>
  </conditionalFormatting>
  <conditionalFormatting sqref="X224">
    <cfRule type="cellIs" dxfId="105" priority="174" operator="equal">
      <formula>"Gewinn"</formula>
    </cfRule>
    <cfRule type="cellIs" dxfId="104" priority="175" operator="equal">
      <formula>"Kein Gewinn"</formula>
    </cfRule>
  </conditionalFormatting>
  <conditionalFormatting sqref="W225">
    <cfRule type="cellIs" dxfId="103" priority="172" operator="equal">
      <formula>"Gewinn"</formula>
    </cfRule>
    <cfRule type="cellIs" dxfId="102" priority="173" operator="equal">
      <formula>"Kein Gewinn"</formula>
    </cfRule>
  </conditionalFormatting>
  <conditionalFormatting sqref="Y11">
    <cfRule type="cellIs" dxfId="101" priority="148" operator="between">
      <formula>1</formula>
      <formula>6</formula>
    </cfRule>
    <cfRule type="cellIs" dxfId="100" priority="149" operator="equal">
      <formula>44348</formula>
    </cfRule>
    <cfRule type="cellIs" dxfId="99" priority="153" operator="equal">
      <formula>"Gewinn"</formula>
    </cfRule>
    <cfRule type="cellIs" dxfId="98" priority="154" operator="equal">
      <formula>"Kein Gewinn"</formula>
    </cfRule>
    <cfRule type="cellIs" dxfId="97" priority="158" operator="equal">
      <formula>"Kein Gewinn"</formula>
    </cfRule>
    <cfRule type="cellIs" dxfId="96" priority="170" operator="equal">
      <formula>1</formula>
    </cfRule>
  </conditionalFormatting>
  <conditionalFormatting sqref="Y11">
    <cfRule type="cellIs" dxfId="95" priority="169" operator="between">
      <formula>1</formula>
      <formula>6</formula>
    </cfRule>
  </conditionalFormatting>
  <conditionalFormatting sqref="Y11">
    <cfRule type="cellIs" dxfId="94" priority="168" operator="between">
      <formula>1</formula>
      <formula>2</formula>
    </cfRule>
  </conditionalFormatting>
  <conditionalFormatting sqref="Y11">
    <cfRule type="cellIs" dxfId="93" priority="167" operator="equal">
      <formula>"Gewinn"</formula>
    </cfRule>
  </conditionalFormatting>
  <conditionalFormatting sqref="Y11">
    <cfRule type="cellIs" dxfId="92" priority="166" operator="equal">
      <formula>"Kein Gewinn"</formula>
    </cfRule>
  </conditionalFormatting>
  <conditionalFormatting sqref="Y11">
    <cfRule type="cellIs" dxfId="91" priority="165" operator="equal">
      <formula>"Kein Gewinn"</formula>
    </cfRule>
  </conditionalFormatting>
  <conditionalFormatting sqref="Y11">
    <cfRule type="cellIs" dxfId="90" priority="164" operator="equal">
      <formula>"Gewinn"</formula>
    </cfRule>
  </conditionalFormatting>
  <conditionalFormatting sqref="Y11">
    <cfRule type="cellIs" dxfId="89" priority="162" operator="equal">
      <formula>"Gewinn"</formula>
    </cfRule>
    <cfRule type="cellIs" dxfId="88" priority="163" operator="equal">
      <formula>"Gewinn"</formula>
    </cfRule>
  </conditionalFormatting>
  <conditionalFormatting sqref="Y11">
    <cfRule type="cellIs" dxfId="87" priority="161" operator="equal">
      <formula>1</formula>
    </cfRule>
  </conditionalFormatting>
  <conditionalFormatting sqref="Y11">
    <cfRule type="cellIs" dxfId="86" priority="160" operator="between">
      <formula>1</formula>
      <formula>6</formula>
    </cfRule>
  </conditionalFormatting>
  <conditionalFormatting sqref="Y11">
    <cfRule type="cellIs" dxfId="85" priority="159" operator="between">
      <formula>1</formula>
      <formula>2</formula>
    </cfRule>
  </conditionalFormatting>
  <conditionalFormatting sqref="Y11">
    <cfRule type="cellIs" dxfId="84" priority="157" operator="equal">
      <formula>1</formula>
    </cfRule>
  </conditionalFormatting>
  <conditionalFormatting sqref="Y11">
    <cfRule type="cellIs" dxfId="83" priority="156" operator="between">
      <formula>1</formula>
      <formula>6</formula>
    </cfRule>
  </conditionalFormatting>
  <conditionalFormatting sqref="Y11">
    <cfRule type="cellIs" dxfId="82" priority="155" operator="between">
      <formula>1</formula>
      <formula>2</formula>
    </cfRule>
  </conditionalFormatting>
  <conditionalFormatting sqref="Y11">
    <cfRule type="cellIs" dxfId="81" priority="152" operator="equal">
      <formula>1</formula>
    </cfRule>
  </conditionalFormatting>
  <conditionalFormatting sqref="Y11">
    <cfRule type="cellIs" dxfId="80" priority="151" operator="between">
      <formula>1</formula>
      <formula>6</formula>
    </cfRule>
  </conditionalFormatting>
  <conditionalFormatting sqref="Y11">
    <cfRule type="cellIs" dxfId="79" priority="150" operator="between">
      <formula>1</formula>
      <formula>2</formula>
    </cfRule>
  </conditionalFormatting>
  <conditionalFormatting sqref="Y6">
    <cfRule type="cellIs" dxfId="78" priority="78" operator="between">
      <formula>1</formula>
      <formula>7</formula>
    </cfRule>
  </conditionalFormatting>
  <conditionalFormatting sqref="Y34">
    <cfRule type="cellIs" dxfId="77" priority="77" operator="equal">
      <formula>"Gewinn"</formula>
    </cfRule>
  </conditionalFormatting>
  <conditionalFormatting sqref="Y34">
    <cfRule type="cellIs" dxfId="76" priority="76" operator="equal">
      <formula>"Kein Gewinn"</formula>
    </cfRule>
  </conditionalFormatting>
  <conditionalFormatting sqref="Y34">
    <cfRule type="cellIs" dxfId="75" priority="75" operator="equal">
      <formula>"Gewinn"</formula>
    </cfRule>
  </conditionalFormatting>
  <conditionalFormatting sqref="Y35">
    <cfRule type="cellIs" dxfId="74" priority="74" operator="equal">
      <formula>"Gewinn"</formula>
    </cfRule>
  </conditionalFormatting>
  <conditionalFormatting sqref="Y35">
    <cfRule type="cellIs" dxfId="73" priority="73" operator="equal">
      <formula>"Kein Gewinn"</formula>
    </cfRule>
  </conditionalFormatting>
  <conditionalFormatting sqref="Y35">
    <cfRule type="cellIs" dxfId="72" priority="72" operator="equal">
      <formula>"Kein Gewinn"</formula>
    </cfRule>
  </conditionalFormatting>
  <conditionalFormatting sqref="Y35">
    <cfRule type="cellIs" dxfId="71" priority="71" operator="equal">
      <formula>"Gewinn"</formula>
    </cfRule>
  </conditionalFormatting>
  <conditionalFormatting sqref="Y30 Y26 Y22 Y18 Y14">
    <cfRule type="cellIs" dxfId="70" priority="70" operator="equal">
      <formula>"Gewinn"</formula>
    </cfRule>
  </conditionalFormatting>
  <conditionalFormatting sqref="Y30 Y26 Y22 Y18 Y14">
    <cfRule type="cellIs" dxfId="69" priority="69" operator="equal">
      <formula>"Kein Gewinn"</formula>
    </cfRule>
  </conditionalFormatting>
  <conditionalFormatting sqref="Y30 Y26 Y22 Y18 Y14">
    <cfRule type="cellIs" dxfId="68" priority="68" operator="equal">
      <formula>"Gewinn"</formula>
    </cfRule>
  </conditionalFormatting>
  <conditionalFormatting sqref="Y31 Y27 Y23 Y19 Y15">
    <cfRule type="cellIs" dxfId="67" priority="67" operator="equal">
      <formula>"Gewinn"</formula>
    </cfRule>
  </conditionalFormatting>
  <conditionalFormatting sqref="Y31 Y27 Y23 Y19 Y15">
    <cfRule type="cellIs" dxfId="66" priority="66" operator="equal">
      <formula>"Kein Gewinn"</formula>
    </cfRule>
  </conditionalFormatting>
  <conditionalFormatting sqref="Y31 Y27 Y23 Y19 Y15">
    <cfRule type="cellIs" dxfId="65" priority="65" operator="equal">
      <formula>"Kein Gewinn"</formula>
    </cfRule>
  </conditionalFormatting>
  <conditionalFormatting sqref="Y31 Y27 Y23 Y19 Y15">
    <cfRule type="cellIs" dxfId="64" priority="64" operator="equal">
      <formula>"Gewinn"</formula>
    </cfRule>
  </conditionalFormatting>
  <conditionalFormatting sqref="Y52 Y48 Y44 Y40">
    <cfRule type="cellIs" dxfId="63" priority="63" operator="equal">
      <formula>"Gewinn"</formula>
    </cfRule>
  </conditionalFormatting>
  <conditionalFormatting sqref="Y52 Y48 Y44 Y40">
    <cfRule type="cellIs" dxfId="62" priority="62" operator="equal">
      <formula>"Kein Gewinn"</formula>
    </cfRule>
  </conditionalFormatting>
  <conditionalFormatting sqref="Y52 Y48 Y44 Y40">
    <cfRule type="cellIs" dxfId="61" priority="61" operator="equal">
      <formula>"Gewinn"</formula>
    </cfRule>
  </conditionalFormatting>
  <conditionalFormatting sqref="Y53 Y49 Y45 Y41">
    <cfRule type="cellIs" dxfId="60" priority="60" operator="equal">
      <formula>"Gewinn"</formula>
    </cfRule>
  </conditionalFormatting>
  <conditionalFormatting sqref="Y53 Y49 Y45 Y41">
    <cfRule type="cellIs" dxfId="59" priority="59" operator="equal">
      <formula>"Kein Gewinn"</formula>
    </cfRule>
  </conditionalFormatting>
  <conditionalFormatting sqref="Y53 Y49 Y45 Y41">
    <cfRule type="cellIs" dxfId="58" priority="58" operator="equal">
      <formula>"Kein Gewinn"</formula>
    </cfRule>
  </conditionalFormatting>
  <conditionalFormatting sqref="Y53 Y49 Y45 Y41">
    <cfRule type="cellIs" dxfId="57" priority="57" operator="equal">
      <formula>"Gewinn"</formula>
    </cfRule>
  </conditionalFormatting>
  <conditionalFormatting sqref="Y68 Y64 Y60 Y56">
    <cfRule type="cellIs" dxfId="56" priority="56" operator="equal">
      <formula>"Gewinn"</formula>
    </cfRule>
  </conditionalFormatting>
  <conditionalFormatting sqref="Y68 Y64 Y60 Y56">
    <cfRule type="cellIs" dxfId="55" priority="55" operator="equal">
      <formula>"Kein Gewinn"</formula>
    </cfRule>
  </conditionalFormatting>
  <conditionalFormatting sqref="Y68 Y64 Y60 Y56">
    <cfRule type="cellIs" dxfId="54" priority="54" operator="equal">
      <formula>"Gewinn"</formula>
    </cfRule>
  </conditionalFormatting>
  <conditionalFormatting sqref="Y69 Y65 Y61 Y57">
    <cfRule type="cellIs" dxfId="53" priority="53" operator="equal">
      <formula>"Gewinn"</formula>
    </cfRule>
  </conditionalFormatting>
  <conditionalFormatting sqref="Y69 Y65 Y61 Y57">
    <cfRule type="cellIs" dxfId="52" priority="52" operator="equal">
      <formula>"Kein Gewinn"</formula>
    </cfRule>
  </conditionalFormatting>
  <conditionalFormatting sqref="Y69 Y65 Y61 Y57">
    <cfRule type="cellIs" dxfId="51" priority="51" operator="equal">
      <formula>"Kein Gewinn"</formula>
    </cfRule>
  </conditionalFormatting>
  <conditionalFormatting sqref="Y69 Y65 Y61 Y57">
    <cfRule type="cellIs" dxfId="50" priority="50" operator="equal">
      <formula>"Gewinn"</formula>
    </cfRule>
  </conditionalFormatting>
  <conditionalFormatting sqref="Y94 Y90 Y86 Y82 Y78 Y72">
    <cfRule type="cellIs" dxfId="49" priority="49" operator="equal">
      <formula>"Gewinn"</formula>
    </cfRule>
  </conditionalFormatting>
  <conditionalFormatting sqref="Y94 Y90 Y86 Y82 Y78 Y72">
    <cfRule type="cellIs" dxfId="48" priority="48" operator="equal">
      <formula>"Kein Gewinn"</formula>
    </cfRule>
  </conditionalFormatting>
  <conditionalFormatting sqref="Y94 Y90 Y86 Y82 Y78 Y72">
    <cfRule type="cellIs" dxfId="47" priority="47" operator="equal">
      <formula>"Gewinn"</formula>
    </cfRule>
  </conditionalFormatting>
  <conditionalFormatting sqref="Y95 Y91 Y87 Y83 Y79 Y73">
    <cfRule type="cellIs" dxfId="46" priority="46" operator="equal">
      <formula>"Gewinn"</formula>
    </cfRule>
  </conditionalFormatting>
  <conditionalFormatting sqref="Y95 Y91 Y87 Y83 Y79 Y73">
    <cfRule type="cellIs" dxfId="45" priority="45" operator="equal">
      <formula>"Kein Gewinn"</formula>
    </cfRule>
  </conditionalFormatting>
  <conditionalFormatting sqref="Y95 Y91 Y87 Y83 Y79 Y73">
    <cfRule type="cellIs" dxfId="44" priority="44" operator="equal">
      <formula>"Kein Gewinn"</formula>
    </cfRule>
  </conditionalFormatting>
  <conditionalFormatting sqref="Y95 Y91 Y87 Y83 Y79 Y73">
    <cfRule type="cellIs" dxfId="43" priority="43" operator="equal">
      <formula>"Gewinn"</formula>
    </cfRule>
  </conditionalFormatting>
  <conditionalFormatting sqref="Y116 Y110 Y106 Y102 Y98">
    <cfRule type="cellIs" dxfId="42" priority="42" operator="equal">
      <formula>"Gewinn"</formula>
    </cfRule>
  </conditionalFormatting>
  <conditionalFormatting sqref="Y116 Y110 Y106 Y102 Y98">
    <cfRule type="cellIs" dxfId="41" priority="41" operator="equal">
      <formula>"Kein Gewinn"</formula>
    </cfRule>
  </conditionalFormatting>
  <conditionalFormatting sqref="Y116 Y110 Y106 Y102 Y98">
    <cfRule type="cellIs" dxfId="40" priority="40" operator="equal">
      <formula>"Gewinn"</formula>
    </cfRule>
  </conditionalFormatting>
  <conditionalFormatting sqref="Y117 Y111 Y107 Y103 Y99">
    <cfRule type="cellIs" dxfId="39" priority="39" operator="equal">
      <formula>"Gewinn"</formula>
    </cfRule>
  </conditionalFormatting>
  <conditionalFormatting sqref="Y117 Y111 Y107 Y103 Y99">
    <cfRule type="cellIs" dxfId="38" priority="38" operator="equal">
      <formula>"Kein Gewinn"</formula>
    </cfRule>
  </conditionalFormatting>
  <conditionalFormatting sqref="Y117 Y111 Y107 Y103 Y99">
    <cfRule type="cellIs" dxfId="37" priority="37" operator="equal">
      <formula>"Kein Gewinn"</formula>
    </cfRule>
  </conditionalFormatting>
  <conditionalFormatting sqref="Y117 Y111 Y107 Y103 Y99">
    <cfRule type="cellIs" dxfId="36" priority="36" operator="equal">
      <formula>"Gewinn"</formula>
    </cfRule>
  </conditionalFormatting>
  <conditionalFormatting sqref="Y140 Y136 Y132 Y128 Y124 Y120">
    <cfRule type="cellIs" dxfId="35" priority="35" operator="equal">
      <formula>"Gewinn"</formula>
    </cfRule>
  </conditionalFormatting>
  <conditionalFormatting sqref="Y140 Y136 Y132 Y128 Y124 Y120">
    <cfRule type="cellIs" dxfId="34" priority="34" operator="equal">
      <formula>"Kein Gewinn"</formula>
    </cfRule>
  </conditionalFormatting>
  <conditionalFormatting sqref="Y140 Y136 Y132 Y128 Y124 Y120">
    <cfRule type="cellIs" dxfId="33" priority="33" operator="equal">
      <formula>"Gewinn"</formula>
    </cfRule>
  </conditionalFormatting>
  <conditionalFormatting sqref="Y141 Y137 Y133 Y129 Y125 Y121">
    <cfRule type="cellIs" dxfId="32" priority="32" operator="equal">
      <formula>"Gewinn"</formula>
    </cfRule>
  </conditionalFormatting>
  <conditionalFormatting sqref="Y141 Y137 Y133 Y129 Y125 Y121">
    <cfRule type="cellIs" dxfId="31" priority="31" operator="equal">
      <formula>"Kein Gewinn"</formula>
    </cfRule>
  </conditionalFormatting>
  <conditionalFormatting sqref="Y141 Y137 Y133 Y129 Y125 Y121">
    <cfRule type="cellIs" dxfId="30" priority="30" operator="equal">
      <formula>"Kein Gewinn"</formula>
    </cfRule>
  </conditionalFormatting>
  <conditionalFormatting sqref="Y141 Y137 Y133 Y129 Y125 Y121">
    <cfRule type="cellIs" dxfId="29" priority="29" operator="equal">
      <formula>"Gewinn"</formula>
    </cfRule>
  </conditionalFormatting>
  <conditionalFormatting sqref="Y158 Y154 Y148 Y144">
    <cfRule type="cellIs" dxfId="28" priority="28" operator="equal">
      <formula>"Gewinn"</formula>
    </cfRule>
  </conditionalFormatting>
  <conditionalFormatting sqref="Y158 Y154 Y148 Y144">
    <cfRule type="cellIs" dxfId="27" priority="27" operator="equal">
      <formula>"Kein Gewinn"</formula>
    </cfRule>
  </conditionalFormatting>
  <conditionalFormatting sqref="Y158 Y154 Y148 Y144">
    <cfRule type="cellIs" dxfId="26" priority="26" operator="equal">
      <formula>"Gewinn"</formula>
    </cfRule>
  </conditionalFormatting>
  <conditionalFormatting sqref="Y159 Y155 Y149 Y145">
    <cfRule type="cellIs" dxfId="25" priority="25" operator="equal">
      <formula>"Gewinn"</formula>
    </cfRule>
  </conditionalFormatting>
  <conditionalFormatting sqref="Y159 Y155 Y149 Y145">
    <cfRule type="cellIs" dxfId="24" priority="24" operator="equal">
      <formula>"Kein Gewinn"</formula>
    </cfRule>
  </conditionalFormatting>
  <conditionalFormatting sqref="Y159 Y155 Y149 Y145">
    <cfRule type="cellIs" dxfId="23" priority="23" operator="equal">
      <formula>"Kein Gewinn"</formula>
    </cfRule>
  </conditionalFormatting>
  <conditionalFormatting sqref="Y159 Y155 Y149 Y145">
    <cfRule type="cellIs" dxfId="22" priority="22" operator="equal">
      <formula>"Gewinn"</formula>
    </cfRule>
  </conditionalFormatting>
  <conditionalFormatting sqref="Y182 Y178 Y174 Y170 Y166 Y162">
    <cfRule type="cellIs" dxfId="21" priority="21" operator="equal">
      <formula>"Gewinn"</formula>
    </cfRule>
  </conditionalFormatting>
  <conditionalFormatting sqref="Y182 Y178 Y174 Y170 Y166 Y162">
    <cfRule type="cellIs" dxfId="20" priority="20" operator="equal">
      <formula>"Kein Gewinn"</formula>
    </cfRule>
  </conditionalFormatting>
  <conditionalFormatting sqref="Y182 Y178 Y174 Y170 Y166 Y162">
    <cfRule type="cellIs" dxfId="19" priority="19" operator="equal">
      <formula>"Gewinn"</formula>
    </cfRule>
  </conditionalFormatting>
  <conditionalFormatting sqref="Y183 Y179 Y175 Y171 Y167 Y163">
    <cfRule type="cellIs" dxfId="18" priority="18" operator="equal">
      <formula>"Gewinn"</formula>
    </cfRule>
  </conditionalFormatting>
  <conditionalFormatting sqref="Y183 Y179 Y175 Y171 Y167 Y163">
    <cfRule type="cellIs" dxfId="17" priority="17" operator="equal">
      <formula>"Kein Gewinn"</formula>
    </cfRule>
  </conditionalFormatting>
  <conditionalFormatting sqref="Y183 Y179 Y175 Y171 Y167 Y163">
    <cfRule type="cellIs" dxfId="16" priority="16" operator="equal">
      <formula>"Kein Gewinn"</formula>
    </cfRule>
  </conditionalFormatting>
  <conditionalFormatting sqref="Y183 Y179 Y175 Y171 Y167 Y163">
    <cfRule type="cellIs" dxfId="15" priority="15" operator="equal">
      <formula>"Gewinn"</formula>
    </cfRule>
  </conditionalFormatting>
  <conditionalFormatting sqref="Y204 Y200 Y196 Y192 Y186">
    <cfRule type="cellIs" dxfId="14" priority="14" operator="equal">
      <formula>"Gewinn"</formula>
    </cfRule>
  </conditionalFormatting>
  <conditionalFormatting sqref="Y204 Y200 Y196 Y192 Y186">
    <cfRule type="cellIs" dxfId="13" priority="13" operator="equal">
      <formula>"Kein Gewinn"</formula>
    </cfRule>
  </conditionalFormatting>
  <conditionalFormatting sqref="Y204 Y200 Y196 Y192 Y186">
    <cfRule type="cellIs" dxfId="12" priority="12" operator="equal">
      <formula>"Gewinn"</formula>
    </cfRule>
  </conditionalFormatting>
  <conditionalFormatting sqref="Y205 Y201 Y197 Y193 Y187">
    <cfRule type="cellIs" dxfId="11" priority="11" operator="equal">
      <formula>"Gewinn"</formula>
    </cfRule>
  </conditionalFormatting>
  <conditionalFormatting sqref="Y205 Y201 Y197 Y193 Y187">
    <cfRule type="cellIs" dxfId="10" priority="10" operator="equal">
      <formula>"Kein Gewinn"</formula>
    </cfRule>
  </conditionalFormatting>
  <conditionalFormatting sqref="Y205 Y201 Y197 Y193 Y187">
    <cfRule type="cellIs" dxfId="9" priority="9" operator="equal">
      <formula>"Kein Gewinn"</formula>
    </cfRule>
  </conditionalFormatting>
  <conditionalFormatting sqref="Y205 Y201 Y197 Y193 Y187">
    <cfRule type="cellIs" dxfId="8" priority="8" operator="equal">
      <formula>"Gewinn"</formula>
    </cfRule>
  </conditionalFormatting>
  <conditionalFormatting sqref="Y224 Y220 Y216 Y212 Y208">
    <cfRule type="cellIs" dxfId="7" priority="7" operator="equal">
      <formula>"Gewinn"</formula>
    </cfRule>
  </conditionalFormatting>
  <conditionalFormatting sqref="Y224 Y220 Y216 Y212 Y208">
    <cfRule type="cellIs" dxfId="6" priority="6" operator="equal">
      <formula>"Kein Gewinn"</formula>
    </cfRule>
  </conditionalFormatting>
  <conditionalFormatting sqref="Y224 Y220 Y216 Y212 Y208">
    <cfRule type="cellIs" dxfId="5" priority="5" operator="equal">
      <formula>"Gewinn"</formula>
    </cfRule>
  </conditionalFormatting>
  <conditionalFormatting sqref="Y225 Y221 Y217 Y213 Y209">
    <cfRule type="cellIs" dxfId="4" priority="4" operator="equal">
      <formula>"Gewinn"</formula>
    </cfRule>
  </conditionalFormatting>
  <conditionalFormatting sqref="Y225 Y221 Y217 Y213 Y209">
    <cfRule type="cellIs" dxfId="3" priority="3" operator="equal">
      <formula>"Kein Gewinn"</formula>
    </cfRule>
  </conditionalFormatting>
  <conditionalFormatting sqref="Y225 Y221 Y217 Y213 Y209">
    <cfRule type="cellIs" dxfId="2" priority="2" operator="equal">
      <formula>"Kein Gewinn"</formula>
    </cfRule>
  </conditionalFormatting>
  <conditionalFormatting sqref="Y225 Y221 Y217 Y213 Y209">
    <cfRule type="cellIs" dxfId="1" priority="1" operator="equal">
      <formula>"Gewinn"</formula>
    </cfRule>
  </conditionalFormatting>
  <pageMargins left="0.31496062992125984" right="0.31496062992125984" top="0.19685039370078741" bottom="0.19685039370078741" header="0" footer="0"/>
  <pageSetup paperSize="9"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EA3C3-7710-4AC8-83EA-98FCBBFC4BAD}">
  <dimension ref="A1:CC129"/>
  <sheetViews>
    <sheetView workbookViewId="0">
      <selection activeCell="P19" sqref="P19"/>
    </sheetView>
  </sheetViews>
  <sheetFormatPr baseColWidth="10" defaultRowHeight="15" x14ac:dyDescent="0.25"/>
  <cols>
    <col min="2" max="9" width="3.7109375" customWidth="1"/>
    <col min="10" max="10" width="6.85546875" bestFit="1" customWidth="1"/>
    <col min="11" max="18" width="3.7109375" customWidth="1"/>
    <col min="19" max="19" width="13.140625" bestFit="1" customWidth="1"/>
    <col min="20" max="27" width="3.7109375" customWidth="1"/>
    <col min="28" max="28" width="12.140625" bestFit="1" customWidth="1"/>
    <col min="29" max="35" width="3.7109375" customWidth="1"/>
    <col min="36" max="36" width="13.140625" bestFit="1" customWidth="1"/>
    <col min="37" max="46" width="3.7109375" customWidth="1"/>
    <col min="48" max="55" width="3.7109375" customWidth="1"/>
    <col min="56" max="56" width="6.85546875" bestFit="1" customWidth="1"/>
    <col min="57" max="64" width="3.7109375" customWidth="1"/>
    <col min="65" max="65" width="6.85546875" bestFit="1" customWidth="1"/>
    <col min="66" max="73" width="3.7109375" customWidth="1"/>
    <col min="74" max="74" width="6.85546875" bestFit="1" customWidth="1"/>
    <col min="75" max="81" width="3.7109375" customWidth="1"/>
  </cols>
  <sheetData>
    <row r="1" spans="1:81" ht="15.75" thickBot="1" x14ac:dyDescent="0.3">
      <c r="A1" s="359" t="s">
        <v>32</v>
      </c>
      <c r="B1" s="359"/>
      <c r="C1" s="359"/>
      <c r="D1" s="359"/>
      <c r="E1" s="359"/>
      <c r="F1" s="359"/>
      <c r="G1" s="359"/>
      <c r="H1" s="359"/>
      <c r="I1" s="26"/>
      <c r="J1" s="359" t="s">
        <v>32</v>
      </c>
      <c r="K1" s="359"/>
      <c r="L1" s="359"/>
      <c r="M1" s="359"/>
      <c r="N1" s="359"/>
      <c r="O1" s="359"/>
      <c r="P1" s="359"/>
      <c r="Q1" s="359"/>
      <c r="S1" s="448" t="s">
        <v>22</v>
      </c>
      <c r="T1" s="448"/>
      <c r="U1" s="448"/>
      <c r="V1" s="448"/>
      <c r="W1" s="448"/>
      <c r="X1" s="448"/>
      <c r="Y1" s="448"/>
      <c r="Z1" s="448"/>
      <c r="AA1" s="26"/>
      <c r="AB1" s="361" t="s">
        <v>92</v>
      </c>
      <c r="AC1" s="340"/>
      <c r="AD1" s="340"/>
      <c r="AE1" s="340"/>
      <c r="AF1" s="340"/>
      <c r="AG1" s="340"/>
      <c r="AH1" s="340"/>
      <c r="AI1" s="346"/>
      <c r="AJ1" s="361" t="s">
        <v>92</v>
      </c>
      <c r="AK1" s="340"/>
      <c r="AL1" s="340"/>
      <c r="AM1" s="340"/>
      <c r="AN1" s="340"/>
      <c r="AO1" s="340"/>
      <c r="AP1" s="340"/>
      <c r="AQ1" s="346"/>
      <c r="AR1" s="26"/>
      <c r="AS1" s="26"/>
      <c r="AT1" s="26"/>
      <c r="AU1" s="359" t="s">
        <v>35</v>
      </c>
      <c r="AV1" s="359"/>
      <c r="AW1" s="359"/>
      <c r="AX1" s="359"/>
      <c r="AY1" s="359"/>
      <c r="AZ1" s="359"/>
      <c r="BA1" s="359"/>
      <c r="BB1" s="359"/>
      <c r="BD1" s="359" t="s">
        <v>35</v>
      </c>
      <c r="BE1" s="359"/>
      <c r="BF1" s="359"/>
      <c r="BG1" s="359"/>
      <c r="BH1" s="359"/>
      <c r="BI1" s="359"/>
      <c r="BJ1" s="359"/>
      <c r="BK1" s="359"/>
      <c r="BL1" s="26"/>
      <c r="BM1" s="359" t="s">
        <v>35</v>
      </c>
      <c r="BN1" s="359"/>
      <c r="BO1" s="359"/>
      <c r="BP1" s="359"/>
      <c r="BQ1" s="359"/>
      <c r="BR1" s="359"/>
      <c r="BS1" s="359"/>
      <c r="BT1" s="359"/>
      <c r="BU1" s="26"/>
      <c r="BV1" s="359" t="s">
        <v>35</v>
      </c>
      <c r="BW1" s="359"/>
      <c r="BX1" s="359"/>
      <c r="BY1" s="359"/>
      <c r="BZ1" s="359"/>
      <c r="CA1" s="359"/>
      <c r="CB1" s="359"/>
      <c r="CC1" s="359"/>
    </row>
    <row r="2" spans="1:81" ht="15.75" thickBot="1" x14ac:dyDescent="0.3">
      <c r="A2" s="359" t="s">
        <v>31</v>
      </c>
      <c r="B2" s="359"/>
      <c r="C2" s="359"/>
      <c r="D2" s="359"/>
      <c r="E2" s="359"/>
      <c r="F2" s="359"/>
      <c r="G2" s="359"/>
      <c r="H2" s="359"/>
      <c r="I2" s="26"/>
      <c r="J2" s="359" t="s">
        <v>31</v>
      </c>
      <c r="K2" s="359"/>
      <c r="L2" s="359"/>
      <c r="M2" s="359"/>
      <c r="N2" s="359"/>
      <c r="O2" s="359"/>
      <c r="P2" s="359"/>
      <c r="Q2" s="359"/>
      <c r="S2" s="1" t="s">
        <v>11</v>
      </c>
      <c r="T2" s="1">
        <v>0</v>
      </c>
      <c r="U2" s="1">
        <v>4</v>
      </c>
      <c r="V2" s="1">
        <v>2</v>
      </c>
      <c r="W2" s="1">
        <v>4</v>
      </c>
      <c r="X2" s="1">
        <v>0</v>
      </c>
      <c r="Y2" s="1">
        <v>9</v>
      </c>
      <c r="Z2" s="1">
        <v>1</v>
      </c>
      <c r="AA2" s="26"/>
      <c r="AB2" s="361" t="s">
        <v>10</v>
      </c>
      <c r="AC2" s="340"/>
      <c r="AD2" s="340"/>
      <c r="AE2" s="340"/>
      <c r="AF2" s="340"/>
      <c r="AG2" s="340"/>
      <c r="AH2" s="340"/>
      <c r="AI2" s="346"/>
      <c r="AJ2" s="361" t="s">
        <v>93</v>
      </c>
      <c r="AK2" s="340"/>
      <c r="AL2" s="340"/>
      <c r="AM2" s="340"/>
      <c r="AN2" s="340"/>
      <c r="AO2" s="340"/>
      <c r="AP2" s="340"/>
      <c r="AQ2" s="346"/>
      <c r="AR2" s="26"/>
      <c r="AS2" s="26"/>
      <c r="AT2" s="26"/>
      <c r="AU2" s="340" t="s">
        <v>33</v>
      </c>
      <c r="AV2" s="340"/>
      <c r="AW2" s="340"/>
      <c r="AX2" s="340"/>
      <c r="AY2" s="340"/>
      <c r="AZ2" s="340"/>
      <c r="BA2" s="340"/>
      <c r="BB2" s="340"/>
      <c r="BD2" s="340" t="s">
        <v>33</v>
      </c>
      <c r="BE2" s="340"/>
      <c r="BF2" s="340"/>
      <c r="BG2" s="340"/>
      <c r="BH2" s="340"/>
      <c r="BI2" s="340"/>
      <c r="BJ2" s="340"/>
      <c r="BK2" s="340"/>
      <c r="BL2" s="26"/>
      <c r="BM2" s="340" t="s">
        <v>33</v>
      </c>
      <c r="BN2" s="340"/>
      <c r="BO2" s="340"/>
      <c r="BP2" s="340"/>
      <c r="BQ2" s="340"/>
      <c r="BR2" s="340"/>
      <c r="BS2" s="340"/>
      <c r="BT2" s="340"/>
      <c r="BU2" s="26"/>
      <c r="BV2" s="340" t="s">
        <v>33</v>
      </c>
      <c r="BW2" s="340"/>
      <c r="BX2" s="340"/>
      <c r="BY2" s="340"/>
      <c r="BZ2" s="340"/>
      <c r="CA2" s="340"/>
      <c r="CB2" s="340"/>
      <c r="CC2" s="340"/>
    </row>
    <row r="3" spans="1:81" ht="15.75" thickBot="1" x14ac:dyDescent="0.3">
      <c r="A3" s="3" t="s">
        <v>6</v>
      </c>
      <c r="B3" s="23">
        <v>1</v>
      </c>
      <c r="C3" s="23">
        <v>7</v>
      </c>
      <c r="D3" s="23">
        <v>8</v>
      </c>
      <c r="E3" s="23">
        <v>9</v>
      </c>
      <c r="F3" s="23">
        <v>10</v>
      </c>
      <c r="G3" s="23">
        <v>11</v>
      </c>
      <c r="H3" s="23">
        <v>12</v>
      </c>
      <c r="I3" s="26"/>
      <c r="J3" s="3" t="s">
        <v>6</v>
      </c>
      <c r="K3" s="23">
        <v>1</v>
      </c>
      <c r="L3" s="23">
        <v>7</v>
      </c>
      <c r="M3" s="23">
        <v>8</v>
      </c>
      <c r="N3" s="23">
        <v>9</v>
      </c>
      <c r="O3" s="23">
        <v>10</v>
      </c>
      <c r="P3" s="23">
        <v>11</v>
      </c>
      <c r="Q3" s="23">
        <v>12</v>
      </c>
      <c r="S3" s="1" t="s">
        <v>12</v>
      </c>
      <c r="T3" s="1">
        <v>0</v>
      </c>
      <c r="U3" s="1">
        <v>4</v>
      </c>
      <c r="V3" s="1">
        <v>2</v>
      </c>
      <c r="W3" s="1">
        <v>4</v>
      </c>
      <c r="X3" s="1">
        <v>0</v>
      </c>
      <c r="Y3" s="1">
        <v>9</v>
      </c>
      <c r="Z3" s="9"/>
      <c r="AA3" s="26"/>
      <c r="AB3" s="3" t="s">
        <v>13</v>
      </c>
      <c r="AC3" s="358" t="s">
        <v>9</v>
      </c>
      <c r="AD3" s="359"/>
      <c r="AE3" s="359"/>
      <c r="AF3" s="359"/>
      <c r="AG3" s="360"/>
      <c r="AH3" s="358" t="s">
        <v>3</v>
      </c>
      <c r="AI3" s="360"/>
      <c r="AJ3" s="3" t="s">
        <v>13</v>
      </c>
      <c r="AK3" s="358" t="s">
        <v>9</v>
      </c>
      <c r="AL3" s="359"/>
      <c r="AM3" s="359"/>
      <c r="AN3" s="359"/>
      <c r="AO3" s="360"/>
      <c r="AP3" s="358" t="s">
        <v>3</v>
      </c>
      <c r="AQ3" s="360"/>
      <c r="AR3" s="26"/>
      <c r="AS3" s="26"/>
      <c r="AT3" s="26"/>
      <c r="AU3" s="3" t="s">
        <v>6</v>
      </c>
      <c r="AV3" s="23">
        <v>1</v>
      </c>
      <c r="AW3" s="23">
        <v>7</v>
      </c>
      <c r="AX3" s="23">
        <v>8</v>
      </c>
      <c r="AY3" s="23">
        <v>9</v>
      </c>
      <c r="AZ3" s="23">
        <v>10</v>
      </c>
      <c r="BA3" s="23">
        <v>11</v>
      </c>
      <c r="BB3" s="23">
        <v>12</v>
      </c>
      <c r="BD3" s="3" t="s">
        <v>6</v>
      </c>
      <c r="BE3" s="23">
        <v>1</v>
      </c>
      <c r="BF3" s="23">
        <v>7</v>
      </c>
      <c r="BG3" s="23">
        <v>8</v>
      </c>
      <c r="BH3" s="23">
        <v>9</v>
      </c>
      <c r="BI3" s="23">
        <v>10</v>
      </c>
      <c r="BJ3" s="23">
        <v>11</v>
      </c>
      <c r="BK3" s="23">
        <v>12</v>
      </c>
      <c r="BL3" s="26"/>
      <c r="BM3" s="23" t="s">
        <v>6</v>
      </c>
      <c r="BN3" s="23">
        <v>1</v>
      </c>
      <c r="BO3" s="23">
        <v>7</v>
      </c>
      <c r="BP3" s="23">
        <v>8</v>
      </c>
      <c r="BQ3" s="23">
        <v>9</v>
      </c>
      <c r="BR3" s="23">
        <v>10</v>
      </c>
      <c r="BS3" s="23">
        <v>11</v>
      </c>
      <c r="BT3" s="23">
        <v>12</v>
      </c>
      <c r="BU3" s="26"/>
      <c r="BV3" s="23" t="s">
        <v>6</v>
      </c>
      <c r="BW3" s="23">
        <v>1</v>
      </c>
      <c r="BX3" s="23">
        <v>7</v>
      </c>
      <c r="BY3" s="23">
        <v>8</v>
      </c>
      <c r="BZ3" s="23">
        <v>9</v>
      </c>
      <c r="CA3" s="23">
        <v>10</v>
      </c>
      <c r="CB3" s="23">
        <v>11</v>
      </c>
      <c r="CC3" s="23">
        <v>12</v>
      </c>
    </row>
    <row r="4" spans="1:81" x14ac:dyDescent="0.25">
      <c r="A4" s="3" t="s">
        <v>7</v>
      </c>
      <c r="B4" s="23">
        <v>2</v>
      </c>
      <c r="C4" s="18">
        <v>13</v>
      </c>
      <c r="D4" s="18">
        <v>14</v>
      </c>
      <c r="E4" s="18">
        <v>15</v>
      </c>
      <c r="F4" s="18">
        <v>16</v>
      </c>
      <c r="G4" s="18">
        <v>17</v>
      </c>
      <c r="H4" s="18">
        <v>18</v>
      </c>
      <c r="I4" s="26"/>
      <c r="J4" s="3" t="s">
        <v>7</v>
      </c>
      <c r="K4" s="23">
        <v>2</v>
      </c>
      <c r="L4" s="18">
        <v>13</v>
      </c>
      <c r="M4" s="18">
        <v>14</v>
      </c>
      <c r="N4" s="18">
        <v>15</v>
      </c>
      <c r="O4" s="18">
        <v>16</v>
      </c>
      <c r="P4" s="18">
        <v>17</v>
      </c>
      <c r="Q4" s="18">
        <v>18</v>
      </c>
      <c r="T4" s="26"/>
      <c r="U4" s="26"/>
      <c r="V4" s="26"/>
      <c r="W4" s="26"/>
      <c r="X4" s="26"/>
      <c r="Y4" s="26"/>
      <c r="Z4" s="26"/>
      <c r="AA4" s="26"/>
      <c r="AB4" s="1" t="s">
        <v>6</v>
      </c>
      <c r="AC4" s="10">
        <v>10</v>
      </c>
      <c r="AD4" s="10">
        <v>11</v>
      </c>
      <c r="AE4" s="10">
        <v>16</v>
      </c>
      <c r="AF4" s="5">
        <v>26</v>
      </c>
      <c r="AG4" s="10">
        <v>40</v>
      </c>
      <c r="AH4" s="6">
        <v>6</v>
      </c>
      <c r="AI4" s="6">
        <v>9</v>
      </c>
      <c r="AJ4" s="1" t="s">
        <v>6</v>
      </c>
      <c r="AK4" s="10">
        <v>10</v>
      </c>
      <c r="AL4" s="10">
        <v>11</v>
      </c>
      <c r="AM4" s="10">
        <v>16</v>
      </c>
      <c r="AN4" s="5">
        <v>26</v>
      </c>
      <c r="AO4" s="10">
        <v>40</v>
      </c>
      <c r="AP4" s="6">
        <v>6</v>
      </c>
      <c r="AQ4" s="6">
        <v>9</v>
      </c>
      <c r="AR4" s="26"/>
      <c r="AS4" s="26"/>
      <c r="AT4" s="26"/>
      <c r="AU4" s="3" t="s">
        <v>7</v>
      </c>
      <c r="AV4" s="23">
        <v>2</v>
      </c>
      <c r="AW4" s="18">
        <v>13</v>
      </c>
      <c r="AX4" s="18">
        <v>14</v>
      </c>
      <c r="AY4" s="18">
        <v>15</v>
      </c>
      <c r="AZ4" s="18">
        <v>16</v>
      </c>
      <c r="BA4" s="18">
        <v>17</v>
      </c>
      <c r="BB4" s="18">
        <v>18</v>
      </c>
      <c r="BD4" s="3" t="s">
        <v>7</v>
      </c>
      <c r="BE4" s="23">
        <v>2</v>
      </c>
      <c r="BF4" s="18">
        <v>13</v>
      </c>
      <c r="BG4" s="18">
        <v>14</v>
      </c>
      <c r="BH4" s="18">
        <v>15</v>
      </c>
      <c r="BI4" s="18">
        <v>16</v>
      </c>
      <c r="BJ4" s="18">
        <v>17</v>
      </c>
      <c r="BK4" s="18">
        <v>18</v>
      </c>
      <c r="BL4" s="26"/>
      <c r="BM4" s="23" t="s">
        <v>7</v>
      </c>
      <c r="BN4" s="23">
        <v>2</v>
      </c>
      <c r="BO4" s="18">
        <v>13</v>
      </c>
      <c r="BP4" s="18">
        <v>14</v>
      </c>
      <c r="BQ4" s="18">
        <v>15</v>
      </c>
      <c r="BR4" s="18">
        <v>16</v>
      </c>
      <c r="BS4" s="18">
        <v>17</v>
      </c>
      <c r="BT4" s="18">
        <v>18</v>
      </c>
      <c r="BU4" s="26"/>
      <c r="BV4" s="23" t="s">
        <v>7</v>
      </c>
      <c r="BW4" s="23">
        <v>2</v>
      </c>
      <c r="BX4" s="18">
        <v>13</v>
      </c>
      <c r="BY4" s="18">
        <v>14</v>
      </c>
      <c r="BZ4" s="18">
        <v>15</v>
      </c>
      <c r="CA4" s="18">
        <v>16</v>
      </c>
      <c r="CB4" s="18">
        <v>17</v>
      </c>
      <c r="CC4" s="18">
        <v>18</v>
      </c>
    </row>
    <row r="5" spans="1:81" x14ac:dyDescent="0.25">
      <c r="A5" s="3" t="s">
        <v>14</v>
      </c>
      <c r="B5" s="23">
        <v>3</v>
      </c>
      <c r="C5" s="18">
        <v>19</v>
      </c>
      <c r="D5" s="18">
        <v>20</v>
      </c>
      <c r="E5" s="18">
        <v>21</v>
      </c>
      <c r="F5" s="18">
        <v>22</v>
      </c>
      <c r="G5" s="18">
        <v>23</v>
      </c>
      <c r="H5" s="18">
        <v>24</v>
      </c>
      <c r="I5" s="26"/>
      <c r="J5" s="3" t="s">
        <v>14</v>
      </c>
      <c r="K5" s="23">
        <v>3</v>
      </c>
      <c r="L5" s="18">
        <v>19</v>
      </c>
      <c r="M5" s="18">
        <v>20</v>
      </c>
      <c r="N5" s="18">
        <v>21</v>
      </c>
      <c r="O5" s="18">
        <v>22</v>
      </c>
      <c r="P5" s="18">
        <v>23</v>
      </c>
      <c r="Q5" s="18">
        <v>24</v>
      </c>
      <c r="T5" s="26"/>
      <c r="U5" s="26"/>
      <c r="V5" s="26"/>
      <c r="W5" s="26"/>
      <c r="X5" s="26"/>
      <c r="Y5" s="26"/>
      <c r="Z5" s="26"/>
      <c r="AA5" s="26"/>
      <c r="AB5" s="1" t="s">
        <v>7</v>
      </c>
      <c r="AC5" s="3">
        <v>1</v>
      </c>
      <c r="AD5" s="3">
        <v>17</v>
      </c>
      <c r="AE5" s="3">
        <v>20</v>
      </c>
      <c r="AF5" s="3">
        <v>21</v>
      </c>
      <c r="AG5" s="3">
        <v>27</v>
      </c>
      <c r="AH5" s="3">
        <v>7</v>
      </c>
      <c r="AI5" s="3">
        <v>9</v>
      </c>
      <c r="AJ5" s="1" t="s">
        <v>7</v>
      </c>
      <c r="AK5" s="3">
        <v>1</v>
      </c>
      <c r="AL5" s="3">
        <v>17</v>
      </c>
      <c r="AM5" s="3">
        <v>20</v>
      </c>
      <c r="AN5" s="3">
        <v>21</v>
      </c>
      <c r="AO5" s="3">
        <v>27</v>
      </c>
      <c r="AP5" s="3">
        <v>7</v>
      </c>
      <c r="AQ5" s="3">
        <v>9</v>
      </c>
      <c r="AR5" s="26"/>
      <c r="AS5" s="26"/>
      <c r="AT5" s="26"/>
      <c r="AU5" s="3" t="s">
        <v>14</v>
      </c>
      <c r="AV5" s="23">
        <v>3</v>
      </c>
      <c r="AW5" s="18">
        <v>19</v>
      </c>
      <c r="AX5" s="18">
        <v>20</v>
      </c>
      <c r="AY5" s="18">
        <v>21</v>
      </c>
      <c r="AZ5" s="18">
        <v>22</v>
      </c>
      <c r="BA5" s="18">
        <v>23</v>
      </c>
      <c r="BB5" s="18">
        <v>24</v>
      </c>
      <c r="BD5" s="3" t="s">
        <v>14</v>
      </c>
      <c r="BE5" s="23">
        <v>3</v>
      </c>
      <c r="BF5" s="18">
        <v>19</v>
      </c>
      <c r="BG5" s="18">
        <v>20</v>
      </c>
      <c r="BH5" s="18">
        <v>21</v>
      </c>
      <c r="BI5" s="18">
        <v>22</v>
      </c>
      <c r="BJ5" s="18">
        <v>23</v>
      </c>
      <c r="BK5" s="18">
        <v>24</v>
      </c>
      <c r="BL5" s="26"/>
      <c r="BM5" s="23" t="s">
        <v>14</v>
      </c>
      <c r="BN5" s="23">
        <v>3</v>
      </c>
      <c r="BO5" s="18">
        <v>19</v>
      </c>
      <c r="BP5" s="18">
        <v>20</v>
      </c>
      <c r="BQ5" s="18">
        <v>21</v>
      </c>
      <c r="BR5" s="18">
        <v>22</v>
      </c>
      <c r="BS5" s="18">
        <v>23</v>
      </c>
      <c r="BT5" s="18">
        <v>24</v>
      </c>
      <c r="BU5" s="26"/>
      <c r="BV5" s="23" t="s">
        <v>14</v>
      </c>
      <c r="BW5" s="23">
        <v>3</v>
      </c>
      <c r="BX5" s="18">
        <v>19</v>
      </c>
      <c r="BY5" s="18">
        <v>20</v>
      </c>
      <c r="BZ5" s="18">
        <v>21</v>
      </c>
      <c r="CA5" s="18">
        <v>22</v>
      </c>
      <c r="CB5" s="18">
        <v>23</v>
      </c>
      <c r="CC5" s="18">
        <v>24</v>
      </c>
    </row>
    <row r="6" spans="1:81" x14ac:dyDescent="0.25">
      <c r="A6" s="3" t="s">
        <v>15</v>
      </c>
      <c r="B6" s="23">
        <v>4</v>
      </c>
      <c r="C6" s="18">
        <v>25</v>
      </c>
      <c r="D6" s="18">
        <v>26</v>
      </c>
      <c r="E6" s="18">
        <v>27</v>
      </c>
      <c r="F6" s="18">
        <v>28</v>
      </c>
      <c r="G6" s="18">
        <v>29</v>
      </c>
      <c r="H6" s="18">
        <v>30</v>
      </c>
      <c r="I6" s="26"/>
      <c r="J6" s="3" t="s">
        <v>15</v>
      </c>
      <c r="K6" s="23">
        <v>4</v>
      </c>
      <c r="L6" s="18">
        <v>25</v>
      </c>
      <c r="M6" s="18">
        <v>26</v>
      </c>
      <c r="N6" s="18">
        <v>27</v>
      </c>
      <c r="O6" s="18">
        <v>28</v>
      </c>
      <c r="P6" s="18">
        <v>29</v>
      </c>
      <c r="Q6" s="18">
        <v>30</v>
      </c>
      <c r="T6" s="26"/>
      <c r="U6" s="26"/>
      <c r="V6" s="26"/>
      <c r="W6" s="26"/>
      <c r="X6" s="26"/>
      <c r="Y6" s="26"/>
      <c r="Z6" s="26"/>
      <c r="AA6" s="26"/>
      <c r="AB6" s="1" t="s">
        <v>14</v>
      </c>
      <c r="AC6" s="1">
        <v>7</v>
      </c>
      <c r="AD6" s="1">
        <v>18</v>
      </c>
      <c r="AE6" s="1">
        <v>19</v>
      </c>
      <c r="AF6" s="1">
        <v>21</v>
      </c>
      <c r="AG6" s="1">
        <v>38</v>
      </c>
      <c r="AH6" s="1">
        <v>4</v>
      </c>
      <c r="AI6" s="1">
        <v>5</v>
      </c>
      <c r="AJ6" s="1" t="s">
        <v>14</v>
      </c>
      <c r="AK6" s="1">
        <v>7</v>
      </c>
      <c r="AL6" s="1">
        <v>18</v>
      </c>
      <c r="AM6" s="1">
        <v>19</v>
      </c>
      <c r="AN6" s="1">
        <v>21</v>
      </c>
      <c r="AO6" s="1">
        <v>38</v>
      </c>
      <c r="AP6" s="1">
        <v>4</v>
      </c>
      <c r="AQ6" s="1">
        <v>5</v>
      </c>
      <c r="AR6" s="26"/>
      <c r="AS6" s="26"/>
      <c r="AT6" s="26"/>
      <c r="AU6" s="3" t="s">
        <v>15</v>
      </c>
      <c r="AV6" s="23">
        <v>4</v>
      </c>
      <c r="AW6" s="18">
        <v>25</v>
      </c>
      <c r="AX6" s="18">
        <v>26</v>
      </c>
      <c r="AY6" s="18">
        <v>27</v>
      </c>
      <c r="AZ6" s="18">
        <v>28</v>
      </c>
      <c r="BA6" s="18">
        <v>29</v>
      </c>
      <c r="BB6" s="18">
        <v>30</v>
      </c>
      <c r="BD6" s="3" t="s">
        <v>15</v>
      </c>
      <c r="BE6" s="23">
        <v>4</v>
      </c>
      <c r="BF6" s="18">
        <v>25</v>
      </c>
      <c r="BG6" s="18">
        <v>26</v>
      </c>
      <c r="BH6" s="18">
        <v>27</v>
      </c>
      <c r="BI6" s="18">
        <v>28</v>
      </c>
      <c r="BJ6" s="18">
        <v>29</v>
      </c>
      <c r="BK6" s="18">
        <v>30</v>
      </c>
      <c r="BL6" s="26"/>
      <c r="BM6" s="23" t="s">
        <v>15</v>
      </c>
      <c r="BN6" s="23">
        <v>4</v>
      </c>
      <c r="BO6" s="18">
        <v>25</v>
      </c>
      <c r="BP6" s="18">
        <v>26</v>
      </c>
      <c r="BQ6" s="18">
        <v>27</v>
      </c>
      <c r="BR6" s="18">
        <v>28</v>
      </c>
      <c r="BS6" s="18">
        <v>29</v>
      </c>
      <c r="BT6" s="18">
        <v>30</v>
      </c>
      <c r="BU6" s="26"/>
      <c r="BV6" s="23" t="s">
        <v>15</v>
      </c>
      <c r="BW6" s="23">
        <v>4</v>
      </c>
      <c r="BX6" s="18">
        <v>25</v>
      </c>
      <c r="BY6" s="18">
        <v>26</v>
      </c>
      <c r="BZ6" s="18">
        <v>27</v>
      </c>
      <c r="CA6" s="18">
        <v>28</v>
      </c>
      <c r="CB6" s="18">
        <v>29</v>
      </c>
      <c r="CC6" s="18">
        <v>30</v>
      </c>
    </row>
    <row r="7" spans="1:81" x14ac:dyDescent="0.25">
      <c r="A7" s="3" t="s">
        <v>16</v>
      </c>
      <c r="B7" s="23">
        <v>5</v>
      </c>
      <c r="C7" s="18">
        <v>31</v>
      </c>
      <c r="D7" s="18">
        <v>32</v>
      </c>
      <c r="E7" s="18">
        <v>33</v>
      </c>
      <c r="F7" s="18">
        <v>34</v>
      </c>
      <c r="G7" s="18">
        <v>35</v>
      </c>
      <c r="H7" s="18">
        <v>36</v>
      </c>
      <c r="I7" s="26"/>
      <c r="J7" s="3" t="s">
        <v>16</v>
      </c>
      <c r="K7" s="23">
        <v>5</v>
      </c>
      <c r="L7" s="18">
        <v>31</v>
      </c>
      <c r="M7" s="18">
        <v>32</v>
      </c>
      <c r="N7" s="18">
        <v>33</v>
      </c>
      <c r="O7" s="18">
        <v>34</v>
      </c>
      <c r="P7" s="18">
        <v>35</v>
      </c>
      <c r="Q7" s="18">
        <v>36</v>
      </c>
      <c r="T7" s="26"/>
      <c r="U7" s="26"/>
      <c r="V7" s="26"/>
      <c r="W7" s="26"/>
      <c r="X7" s="26"/>
      <c r="Y7" s="26"/>
      <c r="Z7" s="26"/>
      <c r="AA7" s="26"/>
      <c r="AB7" s="1" t="s">
        <v>15</v>
      </c>
      <c r="AC7" s="1">
        <v>12</v>
      </c>
      <c r="AD7" s="1">
        <v>14</v>
      </c>
      <c r="AE7" s="1">
        <v>25</v>
      </c>
      <c r="AF7" s="1">
        <v>31</v>
      </c>
      <c r="AG7" s="1">
        <v>48</v>
      </c>
      <c r="AH7" s="1">
        <v>1</v>
      </c>
      <c r="AI7" s="1">
        <v>8</v>
      </c>
      <c r="AJ7" s="1" t="s">
        <v>15</v>
      </c>
      <c r="AK7" s="1">
        <v>12</v>
      </c>
      <c r="AL7" s="1">
        <v>14</v>
      </c>
      <c r="AM7" s="1">
        <v>25</v>
      </c>
      <c r="AN7" s="1">
        <v>31</v>
      </c>
      <c r="AO7" s="1">
        <v>48</v>
      </c>
      <c r="AP7" s="1">
        <v>1</v>
      </c>
      <c r="AQ7" s="1">
        <v>8</v>
      </c>
      <c r="AR7" s="26"/>
      <c r="AS7" s="26"/>
      <c r="AT7" s="26"/>
      <c r="AU7" s="3" t="s">
        <v>16</v>
      </c>
      <c r="AV7" s="23">
        <v>5</v>
      </c>
      <c r="AW7" s="18">
        <v>31</v>
      </c>
      <c r="AX7" s="18">
        <v>32</v>
      </c>
      <c r="AY7" s="18">
        <v>33</v>
      </c>
      <c r="AZ7" s="18">
        <v>34</v>
      </c>
      <c r="BA7" s="18">
        <v>35</v>
      </c>
      <c r="BB7" s="18">
        <v>36</v>
      </c>
      <c r="BD7" s="3" t="s">
        <v>16</v>
      </c>
      <c r="BE7" s="23">
        <v>5</v>
      </c>
      <c r="BF7" s="18">
        <v>31</v>
      </c>
      <c r="BG7" s="18">
        <v>32</v>
      </c>
      <c r="BH7" s="18">
        <v>33</v>
      </c>
      <c r="BI7" s="18">
        <v>34</v>
      </c>
      <c r="BJ7" s="18">
        <v>35</v>
      </c>
      <c r="BK7" s="18">
        <v>36</v>
      </c>
      <c r="BL7" s="26"/>
      <c r="BM7" s="23" t="s">
        <v>16</v>
      </c>
      <c r="BN7" s="23">
        <v>5</v>
      </c>
      <c r="BO7" s="18">
        <v>31</v>
      </c>
      <c r="BP7" s="18">
        <v>32</v>
      </c>
      <c r="BQ7" s="18">
        <v>33</v>
      </c>
      <c r="BR7" s="18">
        <v>34</v>
      </c>
      <c r="BS7" s="18">
        <v>35</v>
      </c>
      <c r="BT7" s="18">
        <v>36</v>
      </c>
      <c r="BU7" s="26"/>
      <c r="BV7" s="23" t="s">
        <v>16</v>
      </c>
      <c r="BW7" s="23">
        <v>5</v>
      </c>
      <c r="BX7" s="18">
        <v>31</v>
      </c>
      <c r="BY7" s="18">
        <v>32</v>
      </c>
      <c r="BZ7" s="18">
        <v>33</v>
      </c>
      <c r="CA7" s="18">
        <v>34</v>
      </c>
      <c r="CB7" s="18">
        <v>35</v>
      </c>
      <c r="CC7" s="18">
        <v>36</v>
      </c>
    </row>
    <row r="8" spans="1:81" x14ac:dyDescent="0.25">
      <c r="A8" s="3" t="s">
        <v>17</v>
      </c>
      <c r="B8" s="23">
        <v>6</v>
      </c>
      <c r="C8" s="18">
        <v>37</v>
      </c>
      <c r="D8" s="18">
        <v>38</v>
      </c>
      <c r="E8" s="18">
        <v>39</v>
      </c>
      <c r="F8" s="18">
        <v>40</v>
      </c>
      <c r="G8" s="18">
        <v>41</v>
      </c>
      <c r="H8" s="18">
        <v>42</v>
      </c>
      <c r="I8" s="26"/>
      <c r="J8" s="3" t="s">
        <v>17</v>
      </c>
      <c r="K8" s="23">
        <v>6</v>
      </c>
      <c r="L8" s="18">
        <v>37</v>
      </c>
      <c r="M8" s="18">
        <v>38</v>
      </c>
      <c r="N8" s="18">
        <v>39</v>
      </c>
      <c r="O8" s="18">
        <v>40</v>
      </c>
      <c r="P8" s="18">
        <v>41</v>
      </c>
      <c r="Q8" s="18">
        <v>42</v>
      </c>
      <c r="T8" s="26"/>
      <c r="U8" s="26"/>
      <c r="V8" s="26"/>
      <c r="W8" s="26"/>
      <c r="X8" s="26"/>
      <c r="Y8" s="26"/>
      <c r="Z8" s="26"/>
      <c r="AA8" s="26"/>
      <c r="AB8" s="1" t="s">
        <v>16</v>
      </c>
      <c r="AC8" s="1">
        <v>11</v>
      </c>
      <c r="AD8" s="1">
        <v>18</v>
      </c>
      <c r="AE8" s="1">
        <v>31</v>
      </c>
      <c r="AF8" s="1">
        <v>40</v>
      </c>
      <c r="AG8" s="1">
        <v>50</v>
      </c>
      <c r="AH8" s="1">
        <v>7</v>
      </c>
      <c r="AI8" s="1">
        <v>9</v>
      </c>
      <c r="AJ8" s="1" t="s">
        <v>16</v>
      </c>
      <c r="AK8" s="1">
        <v>11</v>
      </c>
      <c r="AL8" s="1">
        <v>18</v>
      </c>
      <c r="AM8" s="1">
        <v>31</v>
      </c>
      <c r="AN8" s="1">
        <v>40</v>
      </c>
      <c r="AO8" s="1">
        <v>50</v>
      </c>
      <c r="AP8" s="1">
        <v>7</v>
      </c>
      <c r="AQ8" s="1">
        <v>9</v>
      </c>
      <c r="AR8" s="26"/>
      <c r="AS8" s="26"/>
      <c r="AT8" s="26"/>
      <c r="AU8" s="3" t="s">
        <v>17</v>
      </c>
      <c r="AV8" s="23">
        <v>6</v>
      </c>
      <c r="AW8" s="18">
        <v>37</v>
      </c>
      <c r="AX8" s="18">
        <v>38</v>
      </c>
      <c r="AY8" s="18">
        <v>39</v>
      </c>
      <c r="AZ8" s="18">
        <v>40</v>
      </c>
      <c r="BA8" s="18">
        <v>41</v>
      </c>
      <c r="BB8" s="18">
        <v>42</v>
      </c>
      <c r="BD8" s="3" t="s">
        <v>17</v>
      </c>
      <c r="BE8" s="23">
        <v>6</v>
      </c>
      <c r="BF8" s="18">
        <v>37</v>
      </c>
      <c r="BG8" s="18">
        <v>38</v>
      </c>
      <c r="BH8" s="18">
        <v>39</v>
      </c>
      <c r="BI8" s="18">
        <v>40</v>
      </c>
      <c r="BJ8" s="18">
        <v>41</v>
      </c>
      <c r="BK8" s="18">
        <v>42</v>
      </c>
      <c r="BL8" s="26"/>
      <c r="BM8" s="23" t="s">
        <v>17</v>
      </c>
      <c r="BN8" s="23">
        <v>6</v>
      </c>
      <c r="BO8" s="18">
        <v>37</v>
      </c>
      <c r="BP8" s="18">
        <v>38</v>
      </c>
      <c r="BQ8" s="18">
        <v>39</v>
      </c>
      <c r="BR8" s="18">
        <v>40</v>
      </c>
      <c r="BS8" s="18">
        <v>41</v>
      </c>
      <c r="BT8" s="18">
        <v>42</v>
      </c>
      <c r="BU8" s="26"/>
      <c r="BV8" s="23" t="s">
        <v>17</v>
      </c>
      <c r="BW8" s="23">
        <v>6</v>
      </c>
      <c r="BX8" s="18">
        <v>37</v>
      </c>
      <c r="BY8" s="18">
        <v>38</v>
      </c>
      <c r="BZ8" s="18">
        <v>39</v>
      </c>
      <c r="CA8" s="18">
        <v>40</v>
      </c>
      <c r="CB8" s="18">
        <v>41</v>
      </c>
      <c r="CC8" s="18">
        <v>42</v>
      </c>
    </row>
    <row r="9" spans="1:81" x14ac:dyDescent="0.25">
      <c r="A9" s="3" t="s">
        <v>18</v>
      </c>
      <c r="B9" s="23">
        <v>7</v>
      </c>
      <c r="C9" s="18">
        <v>43</v>
      </c>
      <c r="D9" s="18">
        <v>44</v>
      </c>
      <c r="E9" s="18">
        <v>45</v>
      </c>
      <c r="F9" s="18">
        <v>46</v>
      </c>
      <c r="G9" s="18">
        <v>47</v>
      </c>
      <c r="H9" s="18">
        <v>48</v>
      </c>
      <c r="I9" s="26"/>
      <c r="J9" s="3" t="s">
        <v>18</v>
      </c>
      <c r="K9" s="23">
        <v>7</v>
      </c>
      <c r="L9" s="18">
        <v>43</v>
      </c>
      <c r="M9" s="18">
        <v>44</v>
      </c>
      <c r="N9" s="18">
        <v>45</v>
      </c>
      <c r="O9" s="18">
        <v>46</v>
      </c>
      <c r="P9" s="18">
        <v>47</v>
      </c>
      <c r="Q9" s="18">
        <v>48</v>
      </c>
      <c r="T9" s="26"/>
      <c r="U9" s="26"/>
      <c r="V9" s="26"/>
      <c r="W9" s="26"/>
      <c r="X9" s="26"/>
      <c r="Y9" s="26"/>
      <c r="Z9" s="26"/>
      <c r="AA9" s="26"/>
      <c r="AB9" s="1" t="s">
        <v>17</v>
      </c>
      <c r="AC9" s="1">
        <v>20</v>
      </c>
      <c r="AD9" s="1">
        <v>26</v>
      </c>
      <c r="AE9" s="1">
        <v>30</v>
      </c>
      <c r="AF9" s="1">
        <v>35</v>
      </c>
      <c r="AG9" s="1">
        <v>47</v>
      </c>
      <c r="AH9" s="1">
        <v>3</v>
      </c>
      <c r="AI9" s="1">
        <v>4</v>
      </c>
      <c r="AJ9" s="1" t="s">
        <v>17</v>
      </c>
      <c r="AK9" s="1">
        <v>20</v>
      </c>
      <c r="AL9" s="1">
        <v>26</v>
      </c>
      <c r="AM9" s="1">
        <v>30</v>
      </c>
      <c r="AN9" s="1">
        <v>35</v>
      </c>
      <c r="AO9" s="1">
        <v>47</v>
      </c>
      <c r="AP9" s="1">
        <v>3</v>
      </c>
      <c r="AQ9" s="1">
        <v>4</v>
      </c>
      <c r="AR9" s="26"/>
      <c r="AS9" s="26"/>
      <c r="AT9" s="26"/>
      <c r="AU9" s="3" t="s">
        <v>18</v>
      </c>
      <c r="AV9" s="23">
        <v>7</v>
      </c>
      <c r="AW9" s="18">
        <v>43</v>
      </c>
      <c r="AX9" s="18">
        <v>44</v>
      </c>
      <c r="AY9" s="18">
        <v>45</v>
      </c>
      <c r="AZ9" s="18">
        <v>46</v>
      </c>
      <c r="BA9" s="18">
        <v>47</v>
      </c>
      <c r="BB9" s="18">
        <v>48</v>
      </c>
      <c r="BD9" s="3" t="s">
        <v>18</v>
      </c>
      <c r="BE9" s="23">
        <v>7</v>
      </c>
      <c r="BF9" s="18">
        <v>43</v>
      </c>
      <c r="BG9" s="18">
        <v>44</v>
      </c>
      <c r="BH9" s="18">
        <v>45</v>
      </c>
      <c r="BI9" s="18">
        <v>46</v>
      </c>
      <c r="BJ9" s="18">
        <v>47</v>
      </c>
      <c r="BK9" s="18">
        <v>48</v>
      </c>
      <c r="BL9" s="26"/>
      <c r="BM9" s="23" t="s">
        <v>18</v>
      </c>
      <c r="BN9" s="23">
        <v>7</v>
      </c>
      <c r="BO9" s="18">
        <v>43</v>
      </c>
      <c r="BP9" s="18">
        <v>44</v>
      </c>
      <c r="BQ9" s="18">
        <v>45</v>
      </c>
      <c r="BR9" s="18">
        <v>46</v>
      </c>
      <c r="BS9" s="18">
        <v>47</v>
      </c>
      <c r="BT9" s="18">
        <v>48</v>
      </c>
      <c r="BU9" s="26"/>
      <c r="BV9" s="23" t="s">
        <v>18</v>
      </c>
      <c r="BW9" s="23">
        <v>7</v>
      </c>
      <c r="BX9" s="18">
        <v>43</v>
      </c>
      <c r="BY9" s="18">
        <v>44</v>
      </c>
      <c r="BZ9" s="18">
        <v>45</v>
      </c>
      <c r="CA9" s="18">
        <v>46</v>
      </c>
      <c r="CB9" s="18">
        <v>47</v>
      </c>
      <c r="CC9" s="18">
        <v>48</v>
      </c>
    </row>
    <row r="10" spans="1:81" x14ac:dyDescent="0.25">
      <c r="A10" s="3" t="s">
        <v>19</v>
      </c>
      <c r="B10" s="23">
        <v>8</v>
      </c>
      <c r="C10" s="18">
        <v>49</v>
      </c>
      <c r="D10" s="18">
        <v>8</v>
      </c>
      <c r="E10" s="18">
        <v>9</v>
      </c>
      <c r="F10" s="18">
        <v>10</v>
      </c>
      <c r="G10" s="18">
        <v>11</v>
      </c>
      <c r="H10" s="18">
        <v>12</v>
      </c>
      <c r="I10" s="26"/>
      <c r="J10" s="3" t="s">
        <v>19</v>
      </c>
      <c r="K10" s="23">
        <v>8</v>
      </c>
      <c r="L10" s="18">
        <v>49</v>
      </c>
      <c r="M10" s="18">
        <v>8</v>
      </c>
      <c r="N10" s="18">
        <v>9</v>
      </c>
      <c r="O10" s="18">
        <v>10</v>
      </c>
      <c r="P10" s="18">
        <v>11</v>
      </c>
      <c r="Q10" s="18">
        <v>12</v>
      </c>
      <c r="T10" s="26"/>
      <c r="U10" s="26"/>
      <c r="V10" s="26"/>
      <c r="W10" s="26"/>
      <c r="X10" s="26"/>
      <c r="Y10" s="26"/>
      <c r="Z10" s="26"/>
      <c r="AA10" s="26"/>
      <c r="AB10" s="1" t="s">
        <v>18</v>
      </c>
      <c r="AC10" s="1">
        <v>0</v>
      </c>
      <c r="AD10" s="1">
        <v>0</v>
      </c>
      <c r="AE10" s="1">
        <v>0</v>
      </c>
      <c r="AF10" s="1">
        <v>0</v>
      </c>
      <c r="AG10" s="1">
        <v>0</v>
      </c>
      <c r="AH10" s="1">
        <v>0</v>
      </c>
      <c r="AI10" s="1">
        <v>0</v>
      </c>
      <c r="AJ10" s="1" t="s">
        <v>18</v>
      </c>
      <c r="AK10" s="1">
        <v>0</v>
      </c>
      <c r="AL10" s="1">
        <v>0</v>
      </c>
      <c r="AM10" s="1">
        <v>0</v>
      </c>
      <c r="AN10" s="1">
        <v>0</v>
      </c>
      <c r="AO10" s="1">
        <v>0</v>
      </c>
      <c r="AP10" s="1">
        <v>0</v>
      </c>
      <c r="AQ10" s="1">
        <v>0</v>
      </c>
      <c r="AR10" s="26"/>
      <c r="AS10" s="26"/>
      <c r="AT10" s="26"/>
      <c r="AU10" s="3" t="s">
        <v>19</v>
      </c>
      <c r="AV10" s="23">
        <v>8</v>
      </c>
      <c r="AW10" s="18">
        <v>49</v>
      </c>
      <c r="AX10" s="18">
        <v>8</v>
      </c>
      <c r="AY10" s="18">
        <v>9</v>
      </c>
      <c r="AZ10" s="18">
        <v>10</v>
      </c>
      <c r="BA10" s="18">
        <v>11</v>
      </c>
      <c r="BB10" s="18">
        <v>12</v>
      </c>
      <c r="BD10" s="3" t="s">
        <v>19</v>
      </c>
      <c r="BE10" s="23">
        <v>8</v>
      </c>
      <c r="BF10" s="18">
        <v>49</v>
      </c>
      <c r="BG10" s="18">
        <v>8</v>
      </c>
      <c r="BH10" s="18">
        <v>9</v>
      </c>
      <c r="BI10" s="18">
        <v>10</v>
      </c>
      <c r="BJ10" s="18">
        <v>11</v>
      </c>
      <c r="BK10" s="18">
        <v>12</v>
      </c>
      <c r="BL10" s="26"/>
      <c r="BM10" s="23" t="s">
        <v>19</v>
      </c>
      <c r="BN10" s="23">
        <v>8</v>
      </c>
      <c r="BO10" s="18">
        <v>49</v>
      </c>
      <c r="BP10" s="18">
        <v>8</v>
      </c>
      <c r="BQ10" s="18">
        <v>9</v>
      </c>
      <c r="BR10" s="18">
        <v>10</v>
      </c>
      <c r="BS10" s="18">
        <v>11</v>
      </c>
      <c r="BT10" s="18">
        <v>12</v>
      </c>
      <c r="BU10" s="26"/>
      <c r="BV10" s="23" t="s">
        <v>19</v>
      </c>
      <c r="BW10" s="23">
        <v>8</v>
      </c>
      <c r="BX10" s="18">
        <v>49</v>
      </c>
      <c r="BY10" s="18">
        <v>8</v>
      </c>
      <c r="BZ10" s="18">
        <v>9</v>
      </c>
      <c r="CA10" s="18">
        <v>10</v>
      </c>
      <c r="CB10" s="18">
        <v>11</v>
      </c>
      <c r="CC10" s="18">
        <v>12</v>
      </c>
    </row>
    <row r="11" spans="1:81" ht="15.75" thickBot="1" x14ac:dyDescent="0.3">
      <c r="A11" s="450">
        <v>2021</v>
      </c>
      <c r="B11" s="450"/>
      <c r="C11" s="450"/>
      <c r="D11" s="450"/>
      <c r="E11" s="450"/>
      <c r="F11" s="450"/>
      <c r="G11" s="450"/>
      <c r="H11" s="450"/>
      <c r="J11" s="449">
        <v>2022</v>
      </c>
      <c r="K11" s="449"/>
      <c r="L11" s="449"/>
      <c r="M11" s="449"/>
      <c r="N11" s="449"/>
      <c r="O11" s="449"/>
      <c r="P11" s="449"/>
      <c r="Q11" s="449"/>
      <c r="AB11" s="1" t="s">
        <v>19</v>
      </c>
      <c r="AC11" s="1">
        <v>0</v>
      </c>
      <c r="AD11" s="1">
        <v>0</v>
      </c>
      <c r="AE11" s="1">
        <v>0</v>
      </c>
      <c r="AF11" s="1">
        <v>0</v>
      </c>
      <c r="AG11" s="1">
        <v>0</v>
      </c>
      <c r="AH11" s="1">
        <v>0</v>
      </c>
      <c r="AI11" s="1">
        <v>0</v>
      </c>
      <c r="AJ11" s="1" t="s">
        <v>19</v>
      </c>
      <c r="AK11" s="1">
        <v>0</v>
      </c>
      <c r="AL11" s="1">
        <v>0</v>
      </c>
      <c r="AM11" s="1">
        <v>0</v>
      </c>
      <c r="AN11" s="1">
        <v>0</v>
      </c>
      <c r="AO11" s="1">
        <v>0</v>
      </c>
      <c r="AP11" s="1">
        <v>0</v>
      </c>
      <c r="AQ11" s="1">
        <v>0</v>
      </c>
      <c r="AU11" s="449">
        <v>2022</v>
      </c>
      <c r="AV11" s="449"/>
      <c r="AW11" s="449"/>
      <c r="AX11" s="449"/>
      <c r="AY11" s="449"/>
      <c r="AZ11" s="449"/>
      <c r="BA11" s="449"/>
      <c r="BB11" s="449"/>
      <c r="BD11" s="449" t="s">
        <v>64</v>
      </c>
      <c r="BE11" s="449"/>
      <c r="BF11" s="449"/>
      <c r="BG11" s="449"/>
      <c r="BH11" s="449"/>
      <c r="BI11" s="449"/>
      <c r="BJ11" s="449"/>
      <c r="BK11" s="449"/>
      <c r="BL11" s="26"/>
      <c r="BM11" s="449" t="s">
        <v>65</v>
      </c>
      <c r="BN11" s="449"/>
      <c r="BO11" s="449"/>
      <c r="BP11" s="449"/>
      <c r="BQ11" s="449"/>
      <c r="BR11" s="449"/>
      <c r="BS11" s="449"/>
      <c r="BT11" s="449"/>
      <c r="BU11" s="26"/>
      <c r="BV11" s="449" t="s">
        <v>66</v>
      </c>
      <c r="BW11" s="449"/>
      <c r="BX11" s="449"/>
      <c r="BY11" s="449"/>
      <c r="BZ11" s="449"/>
      <c r="CA11" s="449"/>
      <c r="CB11" s="449"/>
      <c r="CC11" s="449"/>
    </row>
    <row r="12" spans="1:81" ht="15.75" thickBot="1" x14ac:dyDescent="0.3">
      <c r="A12" s="361" t="s">
        <v>36</v>
      </c>
      <c r="B12" s="340"/>
      <c r="C12" s="340"/>
      <c r="D12" s="340"/>
      <c r="E12" s="340"/>
      <c r="F12" s="340"/>
      <c r="G12" s="340"/>
      <c r="H12" s="346"/>
      <c r="I12" s="26"/>
      <c r="J12" s="359" t="s">
        <v>32</v>
      </c>
      <c r="K12" s="359"/>
      <c r="L12" s="359"/>
      <c r="M12" s="359"/>
      <c r="N12" s="359"/>
      <c r="O12" s="359"/>
      <c r="P12" s="359"/>
      <c r="Q12" s="359"/>
      <c r="R12" s="26"/>
      <c r="S12" s="359" t="s">
        <v>32</v>
      </c>
      <c r="T12" s="359"/>
      <c r="U12" s="359"/>
      <c r="V12" s="359"/>
      <c r="W12" s="359"/>
      <c r="X12" s="359"/>
      <c r="Y12" s="359"/>
      <c r="Z12" s="359"/>
      <c r="AA12" s="26"/>
      <c r="AB12" s="359" t="s">
        <v>32</v>
      </c>
      <c r="AC12" s="359"/>
      <c r="AD12" s="359"/>
      <c r="AE12" s="359"/>
      <c r="AF12" s="359"/>
      <c r="AG12" s="359"/>
      <c r="AH12" s="359"/>
      <c r="AI12" s="359"/>
      <c r="AJ12" s="26"/>
      <c r="AK12" s="26"/>
      <c r="AL12" s="26"/>
      <c r="AO12" s="26"/>
      <c r="AP12" s="26"/>
      <c r="AQ12" s="26"/>
      <c r="AR12" s="26"/>
      <c r="AS12" s="26"/>
      <c r="AT12" s="26"/>
      <c r="AU12" s="359" t="s">
        <v>35</v>
      </c>
      <c r="AV12" s="359"/>
      <c r="AW12" s="359"/>
      <c r="AX12" s="359"/>
      <c r="AY12" s="359"/>
      <c r="AZ12" s="359"/>
      <c r="BA12" s="359"/>
      <c r="BB12" s="359"/>
      <c r="BD12" s="359" t="s">
        <v>35</v>
      </c>
      <c r="BE12" s="359"/>
      <c r="BF12" s="359"/>
      <c r="BG12" s="359"/>
      <c r="BH12" s="359"/>
      <c r="BI12" s="359"/>
      <c r="BJ12" s="359"/>
      <c r="BK12" s="359"/>
      <c r="BL12" s="26"/>
      <c r="BM12" s="359" t="s">
        <v>35</v>
      </c>
      <c r="BN12" s="359"/>
      <c r="BO12" s="359"/>
      <c r="BP12" s="359"/>
      <c r="BQ12" s="359"/>
      <c r="BR12" s="359"/>
      <c r="BS12" s="359"/>
      <c r="BT12" s="359"/>
      <c r="BU12" s="26"/>
      <c r="BV12" s="359" t="s">
        <v>35</v>
      </c>
      <c r="BW12" s="359"/>
      <c r="BX12" s="359"/>
      <c r="BY12" s="359"/>
      <c r="BZ12" s="359"/>
      <c r="CA12" s="359"/>
      <c r="CB12" s="359"/>
      <c r="CC12" s="359"/>
    </row>
    <row r="13" spans="1:81" ht="15.75" thickBot="1" x14ac:dyDescent="0.3">
      <c r="A13" s="359" t="s">
        <v>33</v>
      </c>
      <c r="B13" s="359"/>
      <c r="C13" s="359"/>
      <c r="D13" s="359"/>
      <c r="E13" s="359"/>
      <c r="F13" s="359"/>
      <c r="G13" s="359"/>
      <c r="H13" s="359"/>
      <c r="I13" s="26"/>
      <c r="J13" s="340" t="s">
        <v>31</v>
      </c>
      <c r="K13" s="340"/>
      <c r="L13" s="340"/>
      <c r="M13" s="340"/>
      <c r="N13" s="340"/>
      <c r="O13" s="340"/>
      <c r="P13" s="340"/>
      <c r="Q13" s="340"/>
      <c r="R13" s="26"/>
      <c r="S13" s="340" t="s">
        <v>31</v>
      </c>
      <c r="T13" s="340"/>
      <c r="U13" s="340"/>
      <c r="V13" s="340"/>
      <c r="W13" s="340"/>
      <c r="X13" s="340"/>
      <c r="Y13" s="340"/>
      <c r="Z13" s="340"/>
      <c r="AA13" s="26"/>
      <c r="AB13" s="359" t="s">
        <v>31</v>
      </c>
      <c r="AC13" s="359"/>
      <c r="AD13" s="359"/>
      <c r="AE13" s="359"/>
      <c r="AF13" s="359"/>
      <c r="AG13" s="359"/>
      <c r="AH13" s="359"/>
      <c r="AI13" s="359"/>
      <c r="AJ13" s="361" t="s">
        <v>92</v>
      </c>
      <c r="AK13" s="340"/>
      <c r="AL13" s="340"/>
      <c r="AM13" s="340"/>
      <c r="AN13" s="340"/>
      <c r="AO13" s="340"/>
      <c r="AP13" s="340"/>
      <c r="AQ13" s="346"/>
      <c r="AR13" s="26"/>
      <c r="AS13" s="26"/>
      <c r="AT13" s="26"/>
      <c r="AU13" s="340" t="s">
        <v>33</v>
      </c>
      <c r="AV13" s="340"/>
      <c r="AW13" s="340"/>
      <c r="AX13" s="340"/>
      <c r="AY13" s="340"/>
      <c r="AZ13" s="340"/>
      <c r="BA13" s="340"/>
      <c r="BB13" s="340"/>
      <c r="BD13" s="340" t="s">
        <v>33</v>
      </c>
      <c r="BE13" s="340"/>
      <c r="BF13" s="340"/>
      <c r="BG13" s="340"/>
      <c r="BH13" s="340"/>
      <c r="BI13" s="340"/>
      <c r="BJ13" s="340"/>
      <c r="BK13" s="340"/>
      <c r="BL13" s="26"/>
      <c r="BM13" s="340" t="s">
        <v>33</v>
      </c>
      <c r="BN13" s="340"/>
      <c r="BO13" s="340"/>
      <c r="BP13" s="340"/>
      <c r="BQ13" s="340"/>
      <c r="BR13" s="340"/>
      <c r="BS13" s="340"/>
      <c r="BT13" s="340"/>
      <c r="BU13" s="26"/>
      <c r="BV13" s="340" t="s">
        <v>33</v>
      </c>
      <c r="BW13" s="340"/>
      <c r="BX13" s="340"/>
      <c r="BY13" s="340"/>
      <c r="BZ13" s="340"/>
      <c r="CA13" s="340"/>
      <c r="CB13" s="340"/>
      <c r="CC13" s="340"/>
    </row>
    <row r="14" spans="1:81" ht="15.75" thickBot="1" x14ac:dyDescent="0.3">
      <c r="A14" s="3" t="s">
        <v>6</v>
      </c>
      <c r="B14" s="23">
        <v>1</v>
      </c>
      <c r="C14" s="23">
        <v>7</v>
      </c>
      <c r="D14" s="23">
        <v>8</v>
      </c>
      <c r="E14" s="23">
        <v>9</v>
      </c>
      <c r="F14" s="23">
        <v>10</v>
      </c>
      <c r="G14" s="23">
        <v>11</v>
      </c>
      <c r="H14" s="23">
        <v>12</v>
      </c>
      <c r="I14" s="26"/>
      <c r="J14" s="3" t="s">
        <v>6</v>
      </c>
      <c r="K14" s="23">
        <v>1</v>
      </c>
      <c r="L14" s="23">
        <v>7</v>
      </c>
      <c r="M14" s="23">
        <v>8</v>
      </c>
      <c r="N14" s="23">
        <v>9</v>
      </c>
      <c r="O14" s="23">
        <v>10</v>
      </c>
      <c r="P14" s="23">
        <v>11</v>
      </c>
      <c r="Q14" s="23">
        <v>12</v>
      </c>
      <c r="R14" s="26"/>
      <c r="S14" s="23" t="s">
        <v>6</v>
      </c>
      <c r="T14" s="23">
        <v>1</v>
      </c>
      <c r="U14" s="23">
        <v>7</v>
      </c>
      <c r="V14" s="23">
        <v>8</v>
      </c>
      <c r="W14" s="23">
        <v>9</v>
      </c>
      <c r="X14" s="23">
        <v>10</v>
      </c>
      <c r="Y14" s="23">
        <v>11</v>
      </c>
      <c r="Z14" s="23">
        <v>12</v>
      </c>
      <c r="AA14" s="26"/>
      <c r="AB14" s="23" t="s">
        <v>6</v>
      </c>
      <c r="AC14" s="23">
        <v>1</v>
      </c>
      <c r="AD14" s="23">
        <v>7</v>
      </c>
      <c r="AE14" s="23">
        <v>8</v>
      </c>
      <c r="AF14" s="23">
        <v>9</v>
      </c>
      <c r="AG14" s="23">
        <v>10</v>
      </c>
      <c r="AH14" s="23">
        <v>11</v>
      </c>
      <c r="AI14" s="31">
        <v>12</v>
      </c>
      <c r="AJ14" s="361" t="s">
        <v>94</v>
      </c>
      <c r="AK14" s="340"/>
      <c r="AL14" s="340"/>
      <c r="AM14" s="340"/>
      <c r="AN14" s="340"/>
      <c r="AO14" s="340"/>
      <c r="AP14" s="340"/>
      <c r="AQ14" s="346"/>
      <c r="AR14" s="26"/>
      <c r="AS14" s="26"/>
      <c r="AT14" s="26"/>
      <c r="AU14" s="3" t="s">
        <v>6</v>
      </c>
      <c r="AV14" s="23">
        <v>1</v>
      </c>
      <c r="AW14" s="23">
        <v>7</v>
      </c>
      <c r="AX14" s="23">
        <v>8</v>
      </c>
      <c r="AY14" s="23">
        <v>9</v>
      </c>
      <c r="AZ14" s="23">
        <v>10</v>
      </c>
      <c r="BA14" s="23">
        <v>11</v>
      </c>
      <c r="BB14" s="23">
        <v>12</v>
      </c>
      <c r="BD14" s="3" t="s">
        <v>6</v>
      </c>
      <c r="BE14" s="23">
        <v>1</v>
      </c>
      <c r="BF14" s="23">
        <v>7</v>
      </c>
      <c r="BG14" s="23">
        <v>8</v>
      </c>
      <c r="BH14" s="23">
        <v>9</v>
      </c>
      <c r="BI14" s="23">
        <v>10</v>
      </c>
      <c r="BJ14" s="23">
        <v>11</v>
      </c>
      <c r="BK14" s="23">
        <v>12</v>
      </c>
      <c r="BL14" s="26"/>
      <c r="BM14" s="3" t="s">
        <v>6</v>
      </c>
      <c r="BN14" s="23">
        <v>1</v>
      </c>
      <c r="BO14" s="23">
        <v>7</v>
      </c>
      <c r="BP14" s="23">
        <v>8</v>
      </c>
      <c r="BQ14" s="23">
        <v>9</v>
      </c>
      <c r="BR14" s="23">
        <v>10</v>
      </c>
      <c r="BS14" s="23">
        <v>11</v>
      </c>
      <c r="BT14" s="23">
        <v>12</v>
      </c>
      <c r="BU14" s="26"/>
      <c r="BV14" s="3" t="s">
        <v>6</v>
      </c>
      <c r="BW14" s="23">
        <v>1</v>
      </c>
      <c r="BX14" s="23">
        <v>7</v>
      </c>
      <c r="BY14" s="23">
        <v>8</v>
      </c>
      <c r="BZ14" s="23">
        <v>9</v>
      </c>
      <c r="CA14" s="23">
        <v>10</v>
      </c>
      <c r="CB14" s="23">
        <v>11</v>
      </c>
      <c r="CC14" s="23">
        <v>12</v>
      </c>
    </row>
    <row r="15" spans="1:81" ht="15.75" thickBot="1" x14ac:dyDescent="0.3">
      <c r="A15" s="3" t="s">
        <v>7</v>
      </c>
      <c r="B15" s="23">
        <v>2</v>
      </c>
      <c r="C15" s="18">
        <v>13</v>
      </c>
      <c r="D15" s="18">
        <v>14</v>
      </c>
      <c r="E15" s="18">
        <v>15</v>
      </c>
      <c r="F15" s="18">
        <v>16</v>
      </c>
      <c r="G15" s="18">
        <v>17</v>
      </c>
      <c r="H15" s="18">
        <v>18</v>
      </c>
      <c r="I15" s="26"/>
      <c r="J15" s="3" t="s">
        <v>7</v>
      </c>
      <c r="K15" s="23">
        <v>2</v>
      </c>
      <c r="L15" s="18">
        <v>13</v>
      </c>
      <c r="M15" s="18">
        <v>14</v>
      </c>
      <c r="N15" s="18">
        <v>15</v>
      </c>
      <c r="O15" s="18">
        <v>16</v>
      </c>
      <c r="P15" s="18">
        <v>17</v>
      </c>
      <c r="Q15" s="18">
        <v>18</v>
      </c>
      <c r="R15" s="26"/>
      <c r="S15" s="23" t="s">
        <v>7</v>
      </c>
      <c r="T15" s="23">
        <v>2</v>
      </c>
      <c r="U15" s="18">
        <v>13</v>
      </c>
      <c r="V15" s="18">
        <v>14</v>
      </c>
      <c r="W15" s="18">
        <v>15</v>
      </c>
      <c r="X15" s="18">
        <v>16</v>
      </c>
      <c r="Y15" s="18">
        <v>17</v>
      </c>
      <c r="Z15" s="18">
        <v>18</v>
      </c>
      <c r="AA15" s="26"/>
      <c r="AB15" s="23" t="s">
        <v>7</v>
      </c>
      <c r="AC15" s="23">
        <v>2</v>
      </c>
      <c r="AD15" s="18">
        <v>13</v>
      </c>
      <c r="AE15" s="18">
        <v>14</v>
      </c>
      <c r="AF15" s="18">
        <v>15</v>
      </c>
      <c r="AG15" s="18">
        <v>16</v>
      </c>
      <c r="AH15" s="18">
        <v>17</v>
      </c>
      <c r="AI15" s="18">
        <v>18</v>
      </c>
      <c r="AJ15" s="3" t="s">
        <v>13</v>
      </c>
      <c r="AK15" s="358" t="s">
        <v>9</v>
      </c>
      <c r="AL15" s="359"/>
      <c r="AM15" s="359"/>
      <c r="AN15" s="359"/>
      <c r="AO15" s="360"/>
      <c r="AP15" s="358" t="s">
        <v>3</v>
      </c>
      <c r="AQ15" s="360"/>
      <c r="AR15" s="26"/>
      <c r="AS15" s="26"/>
      <c r="AT15" s="26"/>
      <c r="AU15" s="3" t="s">
        <v>7</v>
      </c>
      <c r="AV15" s="23">
        <v>2</v>
      </c>
      <c r="AW15" s="18">
        <v>13</v>
      </c>
      <c r="AX15" s="18">
        <v>14</v>
      </c>
      <c r="AY15" s="18">
        <v>15</v>
      </c>
      <c r="AZ15" s="18">
        <v>16</v>
      </c>
      <c r="BA15" s="18">
        <v>17</v>
      </c>
      <c r="BB15" s="18">
        <v>18</v>
      </c>
      <c r="BD15" s="3" t="s">
        <v>7</v>
      </c>
      <c r="BE15" s="23">
        <v>2</v>
      </c>
      <c r="BF15" s="18">
        <v>13</v>
      </c>
      <c r="BG15" s="18">
        <v>14</v>
      </c>
      <c r="BH15" s="18">
        <v>15</v>
      </c>
      <c r="BI15" s="18">
        <v>16</v>
      </c>
      <c r="BJ15" s="18">
        <v>17</v>
      </c>
      <c r="BK15" s="18">
        <v>18</v>
      </c>
      <c r="BL15" s="26"/>
      <c r="BM15" s="3" t="s">
        <v>7</v>
      </c>
      <c r="BN15" s="23">
        <v>2</v>
      </c>
      <c r="BO15" s="18">
        <v>13</v>
      </c>
      <c r="BP15" s="18">
        <v>14</v>
      </c>
      <c r="BQ15" s="18">
        <v>15</v>
      </c>
      <c r="BR15" s="18">
        <v>16</v>
      </c>
      <c r="BS15" s="18">
        <v>17</v>
      </c>
      <c r="BT15" s="18">
        <v>18</v>
      </c>
      <c r="BU15" s="26"/>
      <c r="BV15" s="3" t="s">
        <v>7</v>
      </c>
      <c r="BW15" s="23">
        <v>2</v>
      </c>
      <c r="BX15" s="18">
        <v>13</v>
      </c>
      <c r="BY15" s="18">
        <v>14</v>
      </c>
      <c r="BZ15" s="18">
        <v>15</v>
      </c>
      <c r="CA15" s="18">
        <v>16</v>
      </c>
      <c r="CB15" s="18">
        <v>17</v>
      </c>
      <c r="CC15" s="18">
        <v>18</v>
      </c>
    </row>
    <row r="16" spans="1:81" x14ac:dyDescent="0.25">
      <c r="A16" s="3" t="s">
        <v>14</v>
      </c>
      <c r="B16" s="23">
        <v>3</v>
      </c>
      <c r="C16" s="18">
        <v>19</v>
      </c>
      <c r="D16" s="18">
        <v>20</v>
      </c>
      <c r="E16" s="18">
        <v>21</v>
      </c>
      <c r="F16" s="18">
        <v>22</v>
      </c>
      <c r="G16" s="18">
        <v>23</v>
      </c>
      <c r="H16" s="18">
        <v>24</v>
      </c>
      <c r="I16" s="26"/>
      <c r="J16" s="3" t="s">
        <v>14</v>
      </c>
      <c r="K16" s="23">
        <v>3</v>
      </c>
      <c r="L16" s="18">
        <v>19</v>
      </c>
      <c r="M16" s="18">
        <v>20</v>
      </c>
      <c r="N16" s="18">
        <v>21</v>
      </c>
      <c r="O16" s="18">
        <v>22</v>
      </c>
      <c r="P16" s="18">
        <v>23</v>
      </c>
      <c r="Q16" s="18">
        <v>24</v>
      </c>
      <c r="R16" s="26"/>
      <c r="S16" s="23" t="s">
        <v>14</v>
      </c>
      <c r="T16" s="23">
        <v>3</v>
      </c>
      <c r="U16" s="18">
        <v>19</v>
      </c>
      <c r="V16" s="18">
        <v>20</v>
      </c>
      <c r="W16" s="18">
        <v>21</v>
      </c>
      <c r="X16" s="18">
        <v>22</v>
      </c>
      <c r="Y16" s="18">
        <v>23</v>
      </c>
      <c r="Z16" s="18">
        <v>24</v>
      </c>
      <c r="AA16" s="26"/>
      <c r="AB16" s="23" t="s">
        <v>14</v>
      </c>
      <c r="AC16" s="23">
        <v>3</v>
      </c>
      <c r="AD16" s="18">
        <v>19</v>
      </c>
      <c r="AE16" s="18">
        <v>20</v>
      </c>
      <c r="AF16" s="18">
        <v>21</v>
      </c>
      <c r="AG16" s="18">
        <v>22</v>
      </c>
      <c r="AH16" s="18">
        <v>23</v>
      </c>
      <c r="AI16" s="18">
        <v>24</v>
      </c>
      <c r="AJ16" s="1" t="s">
        <v>6</v>
      </c>
      <c r="AK16" s="10">
        <v>10</v>
      </c>
      <c r="AL16" s="10">
        <v>11</v>
      </c>
      <c r="AM16" s="10">
        <v>16</v>
      </c>
      <c r="AN16" s="5">
        <v>26</v>
      </c>
      <c r="AO16" s="10">
        <v>40</v>
      </c>
      <c r="AP16" s="6">
        <v>6</v>
      </c>
      <c r="AQ16" s="6">
        <v>9</v>
      </c>
      <c r="AR16" s="26"/>
      <c r="AS16" s="26"/>
      <c r="AT16" s="26"/>
      <c r="AU16" s="3" t="s">
        <v>14</v>
      </c>
      <c r="AV16" s="23">
        <v>3</v>
      </c>
      <c r="AW16" s="18">
        <v>19</v>
      </c>
      <c r="AX16" s="18">
        <v>20</v>
      </c>
      <c r="AY16" s="18">
        <v>21</v>
      </c>
      <c r="AZ16" s="18">
        <v>22</v>
      </c>
      <c r="BA16" s="18">
        <v>23</v>
      </c>
      <c r="BB16" s="18">
        <v>24</v>
      </c>
      <c r="BD16" s="3" t="s">
        <v>14</v>
      </c>
      <c r="BE16" s="23">
        <v>3</v>
      </c>
      <c r="BF16" s="18">
        <v>19</v>
      </c>
      <c r="BG16" s="18">
        <v>20</v>
      </c>
      <c r="BH16" s="18">
        <v>21</v>
      </c>
      <c r="BI16" s="18">
        <v>22</v>
      </c>
      <c r="BJ16" s="18">
        <v>23</v>
      </c>
      <c r="BK16" s="18">
        <v>24</v>
      </c>
      <c r="BL16" s="26"/>
      <c r="BM16" s="3" t="s">
        <v>14</v>
      </c>
      <c r="BN16" s="23">
        <v>3</v>
      </c>
      <c r="BO16" s="18">
        <v>19</v>
      </c>
      <c r="BP16" s="18">
        <v>20</v>
      </c>
      <c r="BQ16" s="18">
        <v>21</v>
      </c>
      <c r="BR16" s="18">
        <v>22</v>
      </c>
      <c r="BS16" s="18">
        <v>23</v>
      </c>
      <c r="BT16" s="18">
        <v>24</v>
      </c>
      <c r="BU16" s="26"/>
      <c r="BV16" s="3" t="s">
        <v>14</v>
      </c>
      <c r="BW16" s="23">
        <v>3</v>
      </c>
      <c r="BX16" s="18">
        <v>19</v>
      </c>
      <c r="BY16" s="18">
        <v>20</v>
      </c>
      <c r="BZ16" s="18">
        <v>21</v>
      </c>
      <c r="CA16" s="18">
        <v>22</v>
      </c>
      <c r="CB16" s="18">
        <v>23</v>
      </c>
      <c r="CC16" s="18">
        <v>24</v>
      </c>
    </row>
    <row r="17" spans="1:81" x14ac:dyDescent="0.25">
      <c r="A17" s="3" t="s">
        <v>15</v>
      </c>
      <c r="B17" s="23">
        <v>4</v>
      </c>
      <c r="C17" s="18">
        <v>25</v>
      </c>
      <c r="D17" s="18">
        <v>26</v>
      </c>
      <c r="E17" s="18">
        <v>27</v>
      </c>
      <c r="F17" s="18">
        <v>28</v>
      </c>
      <c r="G17" s="18">
        <v>29</v>
      </c>
      <c r="H17" s="18">
        <v>30</v>
      </c>
      <c r="I17" s="26"/>
      <c r="J17" s="3" t="s">
        <v>15</v>
      </c>
      <c r="K17" s="23">
        <v>4</v>
      </c>
      <c r="L17" s="18">
        <v>25</v>
      </c>
      <c r="M17" s="18">
        <v>26</v>
      </c>
      <c r="N17" s="18">
        <v>27</v>
      </c>
      <c r="O17" s="18">
        <v>28</v>
      </c>
      <c r="P17" s="18">
        <v>29</v>
      </c>
      <c r="Q17" s="18">
        <v>30</v>
      </c>
      <c r="R17" s="26"/>
      <c r="S17" s="23" t="s">
        <v>15</v>
      </c>
      <c r="T17" s="23">
        <v>4</v>
      </c>
      <c r="U17" s="18">
        <v>25</v>
      </c>
      <c r="V17" s="18">
        <v>26</v>
      </c>
      <c r="W17" s="18">
        <v>27</v>
      </c>
      <c r="X17" s="18">
        <v>28</v>
      </c>
      <c r="Y17" s="18">
        <v>29</v>
      </c>
      <c r="Z17" s="18">
        <v>30</v>
      </c>
      <c r="AA17" s="26"/>
      <c r="AB17" s="23" t="s">
        <v>15</v>
      </c>
      <c r="AC17" s="23">
        <v>4</v>
      </c>
      <c r="AD17" s="18">
        <v>25</v>
      </c>
      <c r="AE17" s="18">
        <v>26</v>
      </c>
      <c r="AF17" s="18">
        <v>27</v>
      </c>
      <c r="AG17" s="18">
        <v>28</v>
      </c>
      <c r="AH17" s="18">
        <v>29</v>
      </c>
      <c r="AI17" s="18">
        <v>30</v>
      </c>
      <c r="AJ17" s="1" t="s">
        <v>7</v>
      </c>
      <c r="AK17" s="3">
        <v>1</v>
      </c>
      <c r="AL17" s="3">
        <v>17</v>
      </c>
      <c r="AM17" s="3">
        <v>20</v>
      </c>
      <c r="AN17" s="3">
        <v>21</v>
      </c>
      <c r="AO17" s="3">
        <v>27</v>
      </c>
      <c r="AP17" s="3">
        <v>7</v>
      </c>
      <c r="AQ17" s="3">
        <v>9</v>
      </c>
      <c r="AR17" s="26"/>
      <c r="AS17" s="26"/>
      <c r="AT17" s="26"/>
      <c r="AU17" s="3" t="s">
        <v>15</v>
      </c>
      <c r="AV17" s="23">
        <v>4</v>
      </c>
      <c r="AW17" s="18">
        <v>25</v>
      </c>
      <c r="AX17" s="18">
        <v>26</v>
      </c>
      <c r="AY17" s="18">
        <v>27</v>
      </c>
      <c r="AZ17" s="18">
        <v>28</v>
      </c>
      <c r="BA17" s="18">
        <v>29</v>
      </c>
      <c r="BB17" s="18">
        <v>30</v>
      </c>
      <c r="BD17" s="3" t="s">
        <v>15</v>
      </c>
      <c r="BE17" s="23">
        <v>4</v>
      </c>
      <c r="BF17" s="18">
        <v>25</v>
      </c>
      <c r="BG17" s="18">
        <v>26</v>
      </c>
      <c r="BH17" s="18">
        <v>27</v>
      </c>
      <c r="BI17" s="18">
        <v>28</v>
      </c>
      <c r="BJ17" s="18">
        <v>29</v>
      </c>
      <c r="BK17" s="18">
        <v>30</v>
      </c>
      <c r="BL17" s="26"/>
      <c r="BM17" s="3" t="s">
        <v>15</v>
      </c>
      <c r="BN17" s="23">
        <v>4</v>
      </c>
      <c r="BO17" s="18">
        <v>25</v>
      </c>
      <c r="BP17" s="18">
        <v>26</v>
      </c>
      <c r="BQ17" s="18">
        <v>27</v>
      </c>
      <c r="BR17" s="18">
        <v>28</v>
      </c>
      <c r="BS17" s="18">
        <v>29</v>
      </c>
      <c r="BT17" s="18">
        <v>30</v>
      </c>
      <c r="BU17" s="26"/>
      <c r="BV17" s="3" t="s">
        <v>15</v>
      </c>
      <c r="BW17" s="23">
        <v>4</v>
      </c>
      <c r="BX17" s="18">
        <v>25</v>
      </c>
      <c r="BY17" s="18">
        <v>26</v>
      </c>
      <c r="BZ17" s="18">
        <v>27</v>
      </c>
      <c r="CA17" s="18">
        <v>28</v>
      </c>
      <c r="CB17" s="18">
        <v>29</v>
      </c>
      <c r="CC17" s="18">
        <v>30</v>
      </c>
    </row>
    <row r="18" spans="1:81" x14ac:dyDescent="0.25">
      <c r="A18" s="3" t="s">
        <v>16</v>
      </c>
      <c r="B18" s="23">
        <v>5</v>
      </c>
      <c r="C18" s="18">
        <v>31</v>
      </c>
      <c r="D18" s="18">
        <v>32</v>
      </c>
      <c r="E18" s="18">
        <v>33</v>
      </c>
      <c r="F18" s="18">
        <v>34</v>
      </c>
      <c r="G18" s="18">
        <v>35</v>
      </c>
      <c r="H18" s="18">
        <v>36</v>
      </c>
      <c r="I18" s="26"/>
      <c r="J18" s="3" t="s">
        <v>16</v>
      </c>
      <c r="K18" s="23">
        <v>5</v>
      </c>
      <c r="L18" s="18">
        <v>31</v>
      </c>
      <c r="M18" s="18">
        <v>32</v>
      </c>
      <c r="N18" s="18">
        <v>33</v>
      </c>
      <c r="O18" s="18">
        <v>34</v>
      </c>
      <c r="P18" s="18">
        <v>35</v>
      </c>
      <c r="Q18" s="18">
        <v>36</v>
      </c>
      <c r="R18" s="26"/>
      <c r="S18" s="23" t="s">
        <v>16</v>
      </c>
      <c r="T18" s="23">
        <v>5</v>
      </c>
      <c r="U18" s="18">
        <v>31</v>
      </c>
      <c r="V18" s="18">
        <v>32</v>
      </c>
      <c r="W18" s="18">
        <v>33</v>
      </c>
      <c r="X18" s="18">
        <v>34</v>
      </c>
      <c r="Y18" s="18">
        <v>35</v>
      </c>
      <c r="Z18" s="18">
        <v>36</v>
      </c>
      <c r="AA18" s="26"/>
      <c r="AB18" s="23" t="s">
        <v>16</v>
      </c>
      <c r="AC18" s="23">
        <v>5</v>
      </c>
      <c r="AD18" s="18">
        <v>31</v>
      </c>
      <c r="AE18" s="18">
        <v>32</v>
      </c>
      <c r="AF18" s="18">
        <v>33</v>
      </c>
      <c r="AG18" s="18">
        <v>34</v>
      </c>
      <c r="AH18" s="18">
        <v>35</v>
      </c>
      <c r="AI18" s="18">
        <v>36</v>
      </c>
      <c r="AJ18" s="1" t="s">
        <v>14</v>
      </c>
      <c r="AK18" s="1">
        <v>7</v>
      </c>
      <c r="AL18" s="1">
        <v>18</v>
      </c>
      <c r="AM18" s="1">
        <v>19</v>
      </c>
      <c r="AN18" s="1">
        <v>21</v>
      </c>
      <c r="AO18" s="1">
        <v>38</v>
      </c>
      <c r="AP18" s="1">
        <v>4</v>
      </c>
      <c r="AQ18" s="1">
        <v>5</v>
      </c>
      <c r="AR18" s="26"/>
      <c r="AS18" s="26"/>
      <c r="AT18" s="26"/>
      <c r="AU18" s="3" t="s">
        <v>16</v>
      </c>
      <c r="AV18" s="23">
        <v>5</v>
      </c>
      <c r="AW18" s="18">
        <v>31</v>
      </c>
      <c r="AX18" s="18">
        <v>32</v>
      </c>
      <c r="AY18" s="18">
        <v>33</v>
      </c>
      <c r="AZ18" s="18">
        <v>34</v>
      </c>
      <c r="BA18" s="18">
        <v>35</v>
      </c>
      <c r="BB18" s="18">
        <v>36</v>
      </c>
      <c r="BD18" s="3" t="s">
        <v>16</v>
      </c>
      <c r="BE18" s="23">
        <v>5</v>
      </c>
      <c r="BF18" s="18">
        <v>31</v>
      </c>
      <c r="BG18" s="18">
        <v>32</v>
      </c>
      <c r="BH18" s="18">
        <v>33</v>
      </c>
      <c r="BI18" s="18">
        <v>34</v>
      </c>
      <c r="BJ18" s="18">
        <v>35</v>
      </c>
      <c r="BK18" s="18">
        <v>36</v>
      </c>
      <c r="BL18" s="26"/>
      <c r="BM18" s="3" t="s">
        <v>16</v>
      </c>
      <c r="BN18" s="23">
        <v>5</v>
      </c>
      <c r="BO18" s="18">
        <v>31</v>
      </c>
      <c r="BP18" s="18">
        <v>32</v>
      </c>
      <c r="BQ18" s="18">
        <v>33</v>
      </c>
      <c r="BR18" s="18">
        <v>34</v>
      </c>
      <c r="BS18" s="18">
        <v>35</v>
      </c>
      <c r="BT18" s="18">
        <v>36</v>
      </c>
      <c r="BU18" s="26"/>
      <c r="BV18" s="3" t="s">
        <v>16</v>
      </c>
      <c r="BW18" s="23">
        <v>5</v>
      </c>
      <c r="BX18" s="18">
        <v>31</v>
      </c>
      <c r="BY18" s="18">
        <v>32</v>
      </c>
      <c r="BZ18" s="18">
        <v>33</v>
      </c>
      <c r="CA18" s="18">
        <v>34</v>
      </c>
      <c r="CB18" s="18">
        <v>35</v>
      </c>
      <c r="CC18" s="18">
        <v>36</v>
      </c>
    </row>
    <row r="19" spans="1:81" x14ac:dyDescent="0.25">
      <c r="A19" s="3" t="s">
        <v>17</v>
      </c>
      <c r="B19" s="23">
        <v>6</v>
      </c>
      <c r="C19" s="18">
        <v>37</v>
      </c>
      <c r="D19" s="18">
        <v>38</v>
      </c>
      <c r="E19" s="18">
        <v>39</v>
      </c>
      <c r="F19" s="18">
        <v>40</v>
      </c>
      <c r="G19" s="18">
        <v>41</v>
      </c>
      <c r="H19" s="18">
        <v>42</v>
      </c>
      <c r="I19" s="26"/>
      <c r="J19" s="3" t="s">
        <v>17</v>
      </c>
      <c r="K19" s="23">
        <v>6</v>
      </c>
      <c r="L19" s="18">
        <v>37</v>
      </c>
      <c r="M19" s="18">
        <v>38</v>
      </c>
      <c r="N19" s="18">
        <v>39</v>
      </c>
      <c r="O19" s="18">
        <v>40</v>
      </c>
      <c r="P19" s="18">
        <v>41</v>
      </c>
      <c r="Q19" s="18">
        <v>42</v>
      </c>
      <c r="R19" s="26"/>
      <c r="S19" s="23" t="s">
        <v>17</v>
      </c>
      <c r="T19" s="23">
        <v>6</v>
      </c>
      <c r="U19" s="18">
        <v>37</v>
      </c>
      <c r="V19" s="18">
        <v>38</v>
      </c>
      <c r="W19" s="18">
        <v>39</v>
      </c>
      <c r="X19" s="18">
        <v>40</v>
      </c>
      <c r="Y19" s="18">
        <v>41</v>
      </c>
      <c r="Z19" s="18">
        <v>42</v>
      </c>
      <c r="AA19" s="26"/>
      <c r="AB19" s="23" t="s">
        <v>17</v>
      </c>
      <c r="AC19" s="23">
        <v>6</v>
      </c>
      <c r="AD19" s="18">
        <v>37</v>
      </c>
      <c r="AE19" s="18">
        <v>38</v>
      </c>
      <c r="AF19" s="18">
        <v>39</v>
      </c>
      <c r="AG19" s="18">
        <v>40</v>
      </c>
      <c r="AH19" s="18">
        <v>41</v>
      </c>
      <c r="AI19" s="18">
        <v>42</v>
      </c>
      <c r="AJ19" s="1" t="s">
        <v>15</v>
      </c>
      <c r="AK19" s="1">
        <v>12</v>
      </c>
      <c r="AL19" s="1">
        <v>14</v>
      </c>
      <c r="AM19" s="1">
        <v>25</v>
      </c>
      <c r="AN19" s="1">
        <v>31</v>
      </c>
      <c r="AO19" s="1">
        <v>48</v>
      </c>
      <c r="AP19" s="1">
        <v>1</v>
      </c>
      <c r="AQ19" s="1">
        <v>8</v>
      </c>
      <c r="AR19" s="26"/>
      <c r="AS19" s="26"/>
      <c r="AT19" s="26"/>
      <c r="AU19" s="3" t="s">
        <v>17</v>
      </c>
      <c r="AV19" s="23">
        <v>6</v>
      </c>
      <c r="AW19" s="18">
        <v>37</v>
      </c>
      <c r="AX19" s="18">
        <v>38</v>
      </c>
      <c r="AY19" s="18">
        <v>39</v>
      </c>
      <c r="AZ19" s="18">
        <v>40</v>
      </c>
      <c r="BA19" s="18">
        <v>41</v>
      </c>
      <c r="BB19" s="18">
        <v>42</v>
      </c>
      <c r="BD19" s="3" t="s">
        <v>17</v>
      </c>
      <c r="BE19" s="23">
        <v>6</v>
      </c>
      <c r="BF19" s="18">
        <v>37</v>
      </c>
      <c r="BG19" s="18">
        <v>38</v>
      </c>
      <c r="BH19" s="18">
        <v>39</v>
      </c>
      <c r="BI19" s="18">
        <v>40</v>
      </c>
      <c r="BJ19" s="18">
        <v>41</v>
      </c>
      <c r="BK19" s="18">
        <v>42</v>
      </c>
      <c r="BL19" s="26"/>
      <c r="BM19" s="3" t="s">
        <v>17</v>
      </c>
      <c r="BN19" s="23">
        <v>6</v>
      </c>
      <c r="BO19" s="18">
        <v>37</v>
      </c>
      <c r="BP19" s="18">
        <v>38</v>
      </c>
      <c r="BQ19" s="18">
        <v>39</v>
      </c>
      <c r="BR19" s="18">
        <v>40</v>
      </c>
      <c r="BS19" s="18">
        <v>41</v>
      </c>
      <c r="BT19" s="18">
        <v>42</v>
      </c>
      <c r="BU19" s="26"/>
      <c r="BV19" s="3" t="s">
        <v>17</v>
      </c>
      <c r="BW19" s="23">
        <v>6</v>
      </c>
      <c r="BX19" s="18">
        <v>37</v>
      </c>
      <c r="BY19" s="18">
        <v>38</v>
      </c>
      <c r="BZ19" s="18">
        <v>39</v>
      </c>
      <c r="CA19" s="18">
        <v>40</v>
      </c>
      <c r="CB19" s="18">
        <v>41</v>
      </c>
      <c r="CC19" s="18">
        <v>42</v>
      </c>
    </row>
    <row r="20" spans="1:81" x14ac:dyDescent="0.25">
      <c r="A20" s="3" t="s">
        <v>18</v>
      </c>
      <c r="B20" s="23">
        <v>7</v>
      </c>
      <c r="C20" s="18">
        <v>43</v>
      </c>
      <c r="D20" s="18">
        <v>44</v>
      </c>
      <c r="E20" s="18">
        <v>45</v>
      </c>
      <c r="F20" s="18">
        <v>46</v>
      </c>
      <c r="G20" s="18">
        <v>47</v>
      </c>
      <c r="H20" s="18">
        <v>48</v>
      </c>
      <c r="I20" s="26"/>
      <c r="J20" s="3" t="s">
        <v>18</v>
      </c>
      <c r="K20" s="23">
        <v>7</v>
      </c>
      <c r="L20" s="18">
        <v>43</v>
      </c>
      <c r="M20" s="18">
        <v>44</v>
      </c>
      <c r="N20" s="18">
        <v>45</v>
      </c>
      <c r="O20" s="18">
        <v>46</v>
      </c>
      <c r="P20" s="18">
        <v>47</v>
      </c>
      <c r="Q20" s="18">
        <v>48</v>
      </c>
      <c r="R20" s="26"/>
      <c r="S20" s="23" t="s">
        <v>18</v>
      </c>
      <c r="T20" s="23">
        <v>7</v>
      </c>
      <c r="U20" s="18">
        <v>43</v>
      </c>
      <c r="V20" s="18">
        <v>44</v>
      </c>
      <c r="W20" s="18">
        <v>45</v>
      </c>
      <c r="X20" s="18">
        <v>46</v>
      </c>
      <c r="Y20" s="18">
        <v>47</v>
      </c>
      <c r="Z20" s="18">
        <v>48</v>
      </c>
      <c r="AA20" s="26"/>
      <c r="AB20" s="23" t="s">
        <v>18</v>
      </c>
      <c r="AC20" s="23">
        <v>7</v>
      </c>
      <c r="AD20" s="18">
        <v>43</v>
      </c>
      <c r="AE20" s="18">
        <v>44</v>
      </c>
      <c r="AF20" s="18">
        <v>45</v>
      </c>
      <c r="AG20" s="18">
        <v>46</v>
      </c>
      <c r="AH20" s="18">
        <v>47</v>
      </c>
      <c r="AI20" s="18">
        <v>48</v>
      </c>
      <c r="AJ20" s="1" t="s">
        <v>16</v>
      </c>
      <c r="AK20" s="1">
        <v>11</v>
      </c>
      <c r="AL20" s="1">
        <v>18</v>
      </c>
      <c r="AM20" s="1">
        <v>31</v>
      </c>
      <c r="AN20" s="1">
        <v>40</v>
      </c>
      <c r="AO20" s="1">
        <v>50</v>
      </c>
      <c r="AP20" s="1">
        <v>7</v>
      </c>
      <c r="AQ20" s="1">
        <v>9</v>
      </c>
      <c r="AR20" s="26"/>
      <c r="AS20" s="26"/>
      <c r="AT20" s="26"/>
      <c r="AU20" s="3" t="s">
        <v>18</v>
      </c>
      <c r="AV20" s="23">
        <v>7</v>
      </c>
      <c r="AW20" s="18">
        <v>43</v>
      </c>
      <c r="AX20" s="18">
        <v>44</v>
      </c>
      <c r="AY20" s="18">
        <v>45</v>
      </c>
      <c r="AZ20" s="18">
        <v>46</v>
      </c>
      <c r="BA20" s="18">
        <v>47</v>
      </c>
      <c r="BB20" s="18">
        <v>48</v>
      </c>
      <c r="BD20" s="3" t="s">
        <v>18</v>
      </c>
      <c r="BE20" s="23">
        <v>7</v>
      </c>
      <c r="BF20" s="18">
        <v>43</v>
      </c>
      <c r="BG20" s="18">
        <v>44</v>
      </c>
      <c r="BH20" s="18">
        <v>45</v>
      </c>
      <c r="BI20" s="18">
        <v>46</v>
      </c>
      <c r="BJ20" s="18">
        <v>47</v>
      </c>
      <c r="BK20" s="18">
        <v>48</v>
      </c>
      <c r="BL20" s="26"/>
      <c r="BM20" s="3" t="s">
        <v>18</v>
      </c>
      <c r="BN20" s="23">
        <v>7</v>
      </c>
      <c r="BO20" s="18">
        <v>43</v>
      </c>
      <c r="BP20" s="18">
        <v>44</v>
      </c>
      <c r="BQ20" s="18">
        <v>45</v>
      </c>
      <c r="BR20" s="18">
        <v>46</v>
      </c>
      <c r="BS20" s="18">
        <v>47</v>
      </c>
      <c r="BT20" s="18">
        <v>48</v>
      </c>
      <c r="BU20" s="26"/>
      <c r="BV20" s="3" t="s">
        <v>18</v>
      </c>
      <c r="BW20" s="23">
        <v>7</v>
      </c>
      <c r="BX20" s="18">
        <v>43</v>
      </c>
      <c r="BY20" s="18">
        <v>44</v>
      </c>
      <c r="BZ20" s="18">
        <v>45</v>
      </c>
      <c r="CA20" s="18">
        <v>46</v>
      </c>
      <c r="CB20" s="18">
        <v>47</v>
      </c>
      <c r="CC20" s="18">
        <v>48</v>
      </c>
    </row>
    <row r="21" spans="1:81" x14ac:dyDescent="0.25">
      <c r="A21" s="3" t="s">
        <v>19</v>
      </c>
      <c r="B21" s="23">
        <v>8</v>
      </c>
      <c r="C21" s="18">
        <v>49</v>
      </c>
      <c r="D21" s="18">
        <v>8</v>
      </c>
      <c r="E21" s="18">
        <v>9</v>
      </c>
      <c r="F21" s="18">
        <v>10</v>
      </c>
      <c r="G21" s="18">
        <v>11</v>
      </c>
      <c r="H21" s="18">
        <v>12</v>
      </c>
      <c r="I21" s="26"/>
      <c r="J21" s="3" t="s">
        <v>19</v>
      </c>
      <c r="K21" s="23">
        <v>8</v>
      </c>
      <c r="L21" s="18">
        <v>49</v>
      </c>
      <c r="M21" s="18">
        <v>8</v>
      </c>
      <c r="N21" s="18">
        <v>9</v>
      </c>
      <c r="O21" s="18">
        <v>10</v>
      </c>
      <c r="P21" s="18">
        <v>11</v>
      </c>
      <c r="Q21" s="18">
        <v>12</v>
      </c>
      <c r="R21" s="26"/>
      <c r="S21" s="23" t="s">
        <v>19</v>
      </c>
      <c r="T21" s="23">
        <v>8</v>
      </c>
      <c r="U21" s="18">
        <v>49</v>
      </c>
      <c r="V21" s="18">
        <v>8</v>
      </c>
      <c r="W21" s="18">
        <v>9</v>
      </c>
      <c r="X21" s="18">
        <v>10</v>
      </c>
      <c r="Y21" s="18">
        <v>11</v>
      </c>
      <c r="Z21" s="18">
        <v>12</v>
      </c>
      <c r="AA21" s="26"/>
      <c r="AB21" s="23" t="s">
        <v>19</v>
      </c>
      <c r="AC21" s="23">
        <v>8</v>
      </c>
      <c r="AD21" s="18">
        <v>49</v>
      </c>
      <c r="AE21" s="18">
        <v>8</v>
      </c>
      <c r="AF21" s="18">
        <v>9</v>
      </c>
      <c r="AG21" s="18">
        <v>10</v>
      </c>
      <c r="AH21" s="18">
        <v>11</v>
      </c>
      <c r="AI21" s="18">
        <v>12</v>
      </c>
      <c r="AJ21" s="1" t="s">
        <v>17</v>
      </c>
      <c r="AK21" s="1">
        <v>20</v>
      </c>
      <c r="AL21" s="1">
        <v>26</v>
      </c>
      <c r="AM21" s="1">
        <v>30</v>
      </c>
      <c r="AN21" s="1">
        <v>35</v>
      </c>
      <c r="AO21" s="1">
        <v>47</v>
      </c>
      <c r="AP21" s="1">
        <v>3</v>
      </c>
      <c r="AQ21" s="1">
        <v>4</v>
      </c>
      <c r="AR21" s="26"/>
      <c r="AS21" s="26"/>
      <c r="AT21" s="26"/>
      <c r="AU21" s="3" t="s">
        <v>19</v>
      </c>
      <c r="AV21" s="23">
        <v>8</v>
      </c>
      <c r="AW21" s="18">
        <v>49</v>
      </c>
      <c r="AX21" s="18">
        <v>8</v>
      </c>
      <c r="AY21" s="18">
        <v>9</v>
      </c>
      <c r="AZ21" s="18">
        <v>10</v>
      </c>
      <c r="BA21" s="18">
        <v>11</v>
      </c>
      <c r="BB21" s="18">
        <v>12</v>
      </c>
      <c r="BD21" s="3" t="s">
        <v>19</v>
      </c>
      <c r="BE21" s="23">
        <v>8</v>
      </c>
      <c r="BF21" s="18">
        <v>49</v>
      </c>
      <c r="BG21" s="18">
        <v>8</v>
      </c>
      <c r="BH21" s="18">
        <v>9</v>
      </c>
      <c r="BI21" s="18">
        <v>10</v>
      </c>
      <c r="BJ21" s="18">
        <v>11</v>
      </c>
      <c r="BK21" s="18">
        <v>12</v>
      </c>
      <c r="BL21" s="26"/>
      <c r="BM21" s="3" t="s">
        <v>19</v>
      </c>
      <c r="BN21" s="23">
        <v>8</v>
      </c>
      <c r="BO21" s="18">
        <v>49</v>
      </c>
      <c r="BP21" s="18">
        <v>8</v>
      </c>
      <c r="BQ21" s="18">
        <v>9</v>
      </c>
      <c r="BR21" s="18">
        <v>10</v>
      </c>
      <c r="BS21" s="18">
        <v>11</v>
      </c>
      <c r="BT21" s="18">
        <v>12</v>
      </c>
      <c r="BU21" s="26"/>
      <c r="BV21" s="3" t="s">
        <v>19</v>
      </c>
      <c r="BW21" s="23">
        <v>8</v>
      </c>
      <c r="BX21" s="18">
        <v>49</v>
      </c>
      <c r="BY21" s="18">
        <v>8</v>
      </c>
      <c r="BZ21" s="18">
        <v>9</v>
      </c>
      <c r="CA21" s="18">
        <v>10</v>
      </c>
      <c r="CB21" s="18">
        <v>11</v>
      </c>
      <c r="CC21" s="18">
        <v>12</v>
      </c>
    </row>
    <row r="22" spans="1:81" x14ac:dyDescent="0.25">
      <c r="A22" s="449">
        <v>2021</v>
      </c>
      <c r="B22" s="449"/>
      <c r="C22" s="449"/>
      <c r="D22" s="449"/>
      <c r="E22" s="449"/>
      <c r="F22" s="449"/>
      <c r="G22" s="449"/>
      <c r="H22" s="449"/>
      <c r="I22" s="26"/>
      <c r="J22" s="449" t="s">
        <v>37</v>
      </c>
      <c r="K22" s="449"/>
      <c r="L22" s="449"/>
      <c r="M22" s="449"/>
      <c r="N22" s="449"/>
      <c r="O22" s="449"/>
      <c r="P22" s="449"/>
      <c r="Q22" s="449"/>
      <c r="R22" s="26"/>
      <c r="S22" s="449" t="s">
        <v>38</v>
      </c>
      <c r="T22" s="449"/>
      <c r="U22" s="449"/>
      <c r="V22" s="449"/>
      <c r="W22" s="449"/>
      <c r="X22" s="449"/>
      <c r="Y22" s="449"/>
      <c r="Z22" s="449"/>
      <c r="AA22" s="26"/>
      <c r="AB22" s="449" t="s">
        <v>39</v>
      </c>
      <c r="AC22" s="449"/>
      <c r="AD22" s="449"/>
      <c r="AE22" s="449"/>
      <c r="AF22" s="449"/>
      <c r="AG22" s="449"/>
      <c r="AH22" s="449"/>
      <c r="AI22" s="449"/>
      <c r="AJ22" s="1" t="s">
        <v>18</v>
      </c>
      <c r="AK22" s="1">
        <v>0</v>
      </c>
      <c r="AL22" s="1">
        <v>0</v>
      </c>
      <c r="AM22" s="1">
        <v>0</v>
      </c>
      <c r="AN22" s="1">
        <v>0</v>
      </c>
      <c r="AO22" s="1">
        <v>0</v>
      </c>
      <c r="AP22" s="1">
        <v>0</v>
      </c>
      <c r="AQ22" s="1">
        <v>0</v>
      </c>
      <c r="AR22" s="26"/>
      <c r="AS22" s="26"/>
      <c r="AT22" s="26"/>
      <c r="AU22" s="449">
        <v>2023</v>
      </c>
      <c r="AV22" s="449"/>
      <c r="AW22" s="449"/>
      <c r="AX22" s="449"/>
      <c r="AY22" s="449"/>
      <c r="AZ22" s="449"/>
      <c r="BA22" s="449"/>
      <c r="BB22" s="449"/>
      <c r="BD22" s="449" t="s">
        <v>67</v>
      </c>
      <c r="BE22" s="449"/>
      <c r="BF22" s="449"/>
      <c r="BG22" s="449"/>
      <c r="BH22" s="449"/>
      <c r="BI22" s="449"/>
      <c r="BJ22" s="449"/>
      <c r="BK22" s="449"/>
      <c r="BL22" s="26"/>
      <c r="BM22" s="449" t="s">
        <v>68</v>
      </c>
      <c r="BN22" s="449"/>
      <c r="BO22" s="449"/>
      <c r="BP22" s="449"/>
      <c r="BQ22" s="449"/>
      <c r="BR22" s="449"/>
      <c r="BS22" s="449"/>
      <c r="BT22" s="449"/>
      <c r="BU22" s="26"/>
      <c r="BV22" s="449" t="s">
        <v>69</v>
      </c>
      <c r="BW22" s="449"/>
      <c r="BX22" s="449"/>
      <c r="BY22" s="449"/>
      <c r="BZ22" s="449"/>
      <c r="CA22" s="449"/>
      <c r="CB22" s="449"/>
      <c r="CC22" s="449"/>
    </row>
    <row r="23" spans="1:81" ht="15.75" thickBot="1" x14ac:dyDescent="0.3">
      <c r="A23" s="359" t="s">
        <v>32</v>
      </c>
      <c r="B23" s="359"/>
      <c r="C23" s="359"/>
      <c r="D23" s="359"/>
      <c r="E23" s="359"/>
      <c r="F23" s="359"/>
      <c r="G23" s="359"/>
      <c r="H23" s="359"/>
      <c r="I23" s="26"/>
      <c r="J23" s="359" t="s">
        <v>32</v>
      </c>
      <c r="K23" s="359"/>
      <c r="L23" s="359"/>
      <c r="M23" s="359"/>
      <c r="N23" s="359"/>
      <c r="O23" s="359"/>
      <c r="P23" s="359"/>
      <c r="Q23" s="359"/>
      <c r="R23" s="26"/>
      <c r="S23" s="359" t="s">
        <v>32</v>
      </c>
      <c r="T23" s="359"/>
      <c r="U23" s="359"/>
      <c r="V23" s="359"/>
      <c r="W23" s="359"/>
      <c r="X23" s="359"/>
      <c r="Y23" s="359"/>
      <c r="Z23" s="359"/>
      <c r="AA23" s="26"/>
      <c r="AB23" s="359" t="s">
        <v>32</v>
      </c>
      <c r="AC23" s="359"/>
      <c r="AD23" s="359"/>
      <c r="AE23" s="359"/>
      <c r="AF23" s="359"/>
      <c r="AG23" s="359"/>
      <c r="AH23" s="359"/>
      <c r="AI23" s="359"/>
      <c r="AJ23" s="1" t="s">
        <v>19</v>
      </c>
      <c r="AK23" s="1">
        <v>0</v>
      </c>
      <c r="AL23" s="1">
        <v>0</v>
      </c>
      <c r="AM23" s="1">
        <v>0</v>
      </c>
      <c r="AN23" s="1">
        <v>0</v>
      </c>
      <c r="AO23" s="1">
        <v>0</v>
      </c>
      <c r="AP23" s="1">
        <v>0</v>
      </c>
      <c r="AQ23" s="1">
        <v>0</v>
      </c>
      <c r="AR23" s="26"/>
      <c r="AS23" s="26"/>
      <c r="AT23" s="26"/>
      <c r="AU23" s="359" t="s">
        <v>35</v>
      </c>
      <c r="AV23" s="359"/>
      <c r="AW23" s="359"/>
      <c r="AX23" s="359"/>
      <c r="AY23" s="359"/>
      <c r="AZ23" s="359"/>
      <c r="BA23" s="359"/>
      <c r="BB23" s="359"/>
      <c r="BD23" s="359" t="s">
        <v>35</v>
      </c>
      <c r="BE23" s="359"/>
      <c r="BF23" s="359"/>
      <c r="BG23" s="359"/>
      <c r="BH23" s="359"/>
      <c r="BI23" s="359"/>
      <c r="BJ23" s="359"/>
      <c r="BK23" s="359"/>
      <c r="BL23" s="26"/>
      <c r="BM23" s="359" t="s">
        <v>35</v>
      </c>
      <c r="BN23" s="359"/>
      <c r="BO23" s="359"/>
      <c r="BP23" s="359"/>
      <c r="BQ23" s="359"/>
      <c r="BR23" s="359"/>
      <c r="BS23" s="359"/>
      <c r="BT23" s="359"/>
      <c r="BU23" s="26"/>
      <c r="BV23" s="359" t="s">
        <v>35</v>
      </c>
      <c r="BW23" s="359"/>
      <c r="BX23" s="359"/>
      <c r="BY23" s="359"/>
      <c r="BZ23" s="359"/>
      <c r="CA23" s="359"/>
      <c r="CB23" s="359"/>
      <c r="CC23" s="359"/>
    </row>
    <row r="24" spans="1:81" ht="15.75" thickBot="1" x14ac:dyDescent="0.3">
      <c r="A24" s="359" t="s">
        <v>31</v>
      </c>
      <c r="B24" s="359"/>
      <c r="C24" s="359"/>
      <c r="D24" s="359"/>
      <c r="E24" s="359"/>
      <c r="F24" s="359"/>
      <c r="G24" s="359"/>
      <c r="H24" s="359"/>
      <c r="I24" s="26"/>
      <c r="J24" s="340" t="s">
        <v>31</v>
      </c>
      <c r="K24" s="340"/>
      <c r="L24" s="340"/>
      <c r="M24" s="340"/>
      <c r="N24" s="340"/>
      <c r="O24" s="340"/>
      <c r="P24" s="340"/>
      <c r="Q24" s="340"/>
      <c r="R24" s="26"/>
      <c r="S24" s="340" t="s">
        <v>31</v>
      </c>
      <c r="T24" s="340"/>
      <c r="U24" s="340"/>
      <c r="V24" s="340"/>
      <c r="W24" s="340"/>
      <c r="X24" s="340"/>
      <c r="Y24" s="340"/>
      <c r="Z24" s="340"/>
      <c r="AA24" s="26"/>
      <c r="AB24" s="359" t="s">
        <v>31</v>
      </c>
      <c r="AC24" s="359"/>
      <c r="AD24" s="359"/>
      <c r="AE24" s="359"/>
      <c r="AF24" s="359"/>
      <c r="AG24" s="359"/>
      <c r="AH24" s="359"/>
      <c r="AI24" s="359"/>
      <c r="AJ24" s="26"/>
      <c r="AK24" s="26"/>
      <c r="AL24" s="26"/>
      <c r="AM24" s="26"/>
      <c r="AN24" s="26"/>
      <c r="AU24" s="340" t="s">
        <v>33</v>
      </c>
      <c r="AV24" s="340"/>
      <c r="AW24" s="340"/>
      <c r="AX24" s="340"/>
      <c r="AY24" s="340"/>
      <c r="AZ24" s="340"/>
      <c r="BA24" s="340"/>
      <c r="BB24" s="340"/>
      <c r="BD24" s="340" t="s">
        <v>33</v>
      </c>
      <c r="BE24" s="340"/>
      <c r="BF24" s="340"/>
      <c r="BG24" s="340"/>
      <c r="BH24" s="340"/>
      <c r="BI24" s="340"/>
      <c r="BJ24" s="340"/>
      <c r="BK24" s="340"/>
      <c r="BL24" s="26"/>
      <c r="BM24" s="340" t="s">
        <v>33</v>
      </c>
      <c r="BN24" s="340"/>
      <c r="BO24" s="340"/>
      <c r="BP24" s="340"/>
      <c r="BQ24" s="340"/>
      <c r="BR24" s="340"/>
      <c r="BS24" s="340"/>
      <c r="BT24" s="340"/>
      <c r="BU24" s="26"/>
      <c r="BV24" s="340" t="s">
        <v>33</v>
      </c>
      <c r="BW24" s="340"/>
      <c r="BX24" s="340"/>
      <c r="BY24" s="340"/>
      <c r="BZ24" s="340"/>
      <c r="CA24" s="340"/>
      <c r="CB24" s="340"/>
      <c r="CC24" s="340"/>
    </row>
    <row r="25" spans="1:81" x14ac:dyDescent="0.25">
      <c r="A25" s="3" t="s">
        <v>6</v>
      </c>
      <c r="B25" s="23">
        <v>1</v>
      </c>
      <c r="C25" s="23">
        <v>7</v>
      </c>
      <c r="D25" s="23">
        <v>8</v>
      </c>
      <c r="E25" s="23">
        <v>9</v>
      </c>
      <c r="F25" s="23">
        <v>10</v>
      </c>
      <c r="G25" s="23">
        <v>11</v>
      </c>
      <c r="H25" s="23">
        <v>12</v>
      </c>
      <c r="I25" s="26"/>
      <c r="J25" s="3" t="s">
        <v>6</v>
      </c>
      <c r="K25" s="23">
        <v>1</v>
      </c>
      <c r="L25" s="23">
        <v>7</v>
      </c>
      <c r="M25" s="23">
        <v>8</v>
      </c>
      <c r="N25" s="23">
        <v>9</v>
      </c>
      <c r="O25" s="23">
        <v>10</v>
      </c>
      <c r="P25" s="23">
        <v>11</v>
      </c>
      <c r="Q25" s="23">
        <v>12</v>
      </c>
      <c r="R25" s="26"/>
      <c r="S25" s="3" t="s">
        <v>6</v>
      </c>
      <c r="T25" s="23">
        <v>1</v>
      </c>
      <c r="U25" s="23">
        <v>7</v>
      </c>
      <c r="V25" s="23">
        <v>8</v>
      </c>
      <c r="W25" s="23">
        <v>9</v>
      </c>
      <c r="X25" s="23">
        <v>10</v>
      </c>
      <c r="Y25" s="23">
        <v>11</v>
      </c>
      <c r="Z25" s="23">
        <v>12</v>
      </c>
      <c r="AA25" s="26"/>
      <c r="AB25" s="3" t="s">
        <v>6</v>
      </c>
      <c r="AC25" s="23">
        <v>1</v>
      </c>
      <c r="AD25" s="23">
        <v>7</v>
      </c>
      <c r="AE25" s="23">
        <v>8</v>
      </c>
      <c r="AF25" s="23">
        <v>9</v>
      </c>
      <c r="AG25" s="23">
        <v>10</v>
      </c>
      <c r="AH25" s="23">
        <v>11</v>
      </c>
      <c r="AI25" s="23">
        <v>12</v>
      </c>
      <c r="AJ25" s="448" t="s">
        <v>95</v>
      </c>
      <c r="AK25" s="448"/>
      <c r="AL25" s="448"/>
      <c r="AM25" s="448"/>
      <c r="AN25" s="448"/>
      <c r="AO25" s="448"/>
      <c r="AP25" s="448"/>
      <c r="AQ25" s="448"/>
      <c r="AR25" s="26"/>
      <c r="AS25" s="26"/>
      <c r="AT25" s="26"/>
      <c r="AU25" s="3" t="s">
        <v>6</v>
      </c>
      <c r="AV25" s="23">
        <v>1</v>
      </c>
      <c r="AW25" s="23">
        <v>7</v>
      </c>
      <c r="AX25" s="23">
        <v>8</v>
      </c>
      <c r="AY25" s="23">
        <v>9</v>
      </c>
      <c r="AZ25" s="23">
        <v>10</v>
      </c>
      <c r="BA25" s="23">
        <v>11</v>
      </c>
      <c r="BB25" s="23">
        <v>12</v>
      </c>
      <c r="BD25" s="3" t="s">
        <v>6</v>
      </c>
      <c r="BE25" s="23">
        <v>1</v>
      </c>
      <c r="BF25" s="23">
        <v>7</v>
      </c>
      <c r="BG25" s="23">
        <v>8</v>
      </c>
      <c r="BH25" s="23">
        <v>9</v>
      </c>
      <c r="BI25" s="23">
        <v>10</v>
      </c>
      <c r="BJ25" s="23">
        <v>11</v>
      </c>
      <c r="BK25" s="23">
        <v>12</v>
      </c>
      <c r="BL25" s="26"/>
      <c r="BM25" s="3" t="s">
        <v>6</v>
      </c>
      <c r="BN25" s="23">
        <v>1</v>
      </c>
      <c r="BO25" s="23">
        <v>7</v>
      </c>
      <c r="BP25" s="23">
        <v>8</v>
      </c>
      <c r="BQ25" s="23">
        <v>9</v>
      </c>
      <c r="BR25" s="23">
        <v>10</v>
      </c>
      <c r="BS25" s="23">
        <v>11</v>
      </c>
      <c r="BT25" s="23">
        <v>12</v>
      </c>
      <c r="BU25" s="26"/>
      <c r="BV25" s="3" t="s">
        <v>6</v>
      </c>
      <c r="BW25" s="23">
        <v>1</v>
      </c>
      <c r="BX25" s="23">
        <v>7</v>
      </c>
      <c r="BY25" s="23">
        <v>8</v>
      </c>
      <c r="BZ25" s="23">
        <v>9</v>
      </c>
      <c r="CA25" s="23">
        <v>10</v>
      </c>
      <c r="CB25" s="23">
        <v>11</v>
      </c>
      <c r="CC25" s="23">
        <v>12</v>
      </c>
    </row>
    <row r="26" spans="1:81" x14ac:dyDescent="0.25">
      <c r="A26" s="3" t="s">
        <v>7</v>
      </c>
      <c r="B26" s="23">
        <v>2</v>
      </c>
      <c r="C26" s="18">
        <v>13</v>
      </c>
      <c r="D26" s="18">
        <v>14</v>
      </c>
      <c r="E26" s="18">
        <v>15</v>
      </c>
      <c r="F26" s="18">
        <v>16</v>
      </c>
      <c r="G26" s="18">
        <v>17</v>
      </c>
      <c r="H26" s="18">
        <v>18</v>
      </c>
      <c r="I26" s="26"/>
      <c r="J26" s="3" t="s">
        <v>7</v>
      </c>
      <c r="K26" s="23">
        <v>2</v>
      </c>
      <c r="L26" s="18">
        <v>13</v>
      </c>
      <c r="M26" s="18">
        <v>14</v>
      </c>
      <c r="N26" s="18">
        <v>15</v>
      </c>
      <c r="O26" s="18">
        <v>16</v>
      </c>
      <c r="P26" s="18">
        <v>17</v>
      </c>
      <c r="Q26" s="18">
        <v>18</v>
      </c>
      <c r="R26" s="26"/>
      <c r="S26" s="3" t="s">
        <v>7</v>
      </c>
      <c r="T26" s="23">
        <v>2</v>
      </c>
      <c r="U26" s="18">
        <v>13</v>
      </c>
      <c r="V26" s="18">
        <v>14</v>
      </c>
      <c r="W26" s="18">
        <v>15</v>
      </c>
      <c r="X26" s="18">
        <v>16</v>
      </c>
      <c r="Y26" s="18">
        <v>17</v>
      </c>
      <c r="Z26" s="18">
        <v>18</v>
      </c>
      <c r="AA26" s="26"/>
      <c r="AB26" s="3" t="s">
        <v>7</v>
      </c>
      <c r="AC26" s="23">
        <v>2</v>
      </c>
      <c r="AD26" s="18">
        <v>13</v>
      </c>
      <c r="AE26" s="18">
        <v>14</v>
      </c>
      <c r="AF26" s="18">
        <v>15</v>
      </c>
      <c r="AG26" s="18">
        <v>16</v>
      </c>
      <c r="AH26" s="18">
        <v>17</v>
      </c>
      <c r="AI26" s="18">
        <v>18</v>
      </c>
      <c r="AJ26" s="1" t="s">
        <v>11</v>
      </c>
      <c r="AK26" s="1">
        <v>0</v>
      </c>
      <c r="AL26" s="1">
        <v>4</v>
      </c>
      <c r="AM26" s="1">
        <v>2</v>
      </c>
      <c r="AN26" s="1">
        <v>4</v>
      </c>
      <c r="AO26" s="1">
        <v>0</v>
      </c>
      <c r="AP26" s="1">
        <v>9</v>
      </c>
      <c r="AQ26" s="1">
        <v>1</v>
      </c>
      <c r="AR26" s="26"/>
      <c r="AS26" s="26"/>
      <c r="AT26" s="26"/>
      <c r="AU26" s="3" t="s">
        <v>7</v>
      </c>
      <c r="AV26" s="23">
        <v>2</v>
      </c>
      <c r="AW26" s="18">
        <v>13</v>
      </c>
      <c r="AX26" s="18">
        <v>14</v>
      </c>
      <c r="AY26" s="18">
        <v>15</v>
      </c>
      <c r="AZ26" s="18">
        <v>16</v>
      </c>
      <c r="BA26" s="18">
        <v>17</v>
      </c>
      <c r="BB26" s="18">
        <v>18</v>
      </c>
      <c r="BD26" s="3" t="s">
        <v>7</v>
      </c>
      <c r="BE26" s="23">
        <v>2</v>
      </c>
      <c r="BF26" s="18">
        <v>13</v>
      </c>
      <c r="BG26" s="18">
        <v>14</v>
      </c>
      <c r="BH26" s="18">
        <v>15</v>
      </c>
      <c r="BI26" s="18">
        <v>16</v>
      </c>
      <c r="BJ26" s="18">
        <v>17</v>
      </c>
      <c r="BK26" s="18">
        <v>18</v>
      </c>
      <c r="BL26" s="26"/>
      <c r="BM26" s="3" t="s">
        <v>7</v>
      </c>
      <c r="BN26" s="23">
        <v>2</v>
      </c>
      <c r="BO26" s="18">
        <v>13</v>
      </c>
      <c r="BP26" s="18">
        <v>14</v>
      </c>
      <c r="BQ26" s="18">
        <v>15</v>
      </c>
      <c r="BR26" s="18">
        <v>16</v>
      </c>
      <c r="BS26" s="18">
        <v>17</v>
      </c>
      <c r="BT26" s="18">
        <v>18</v>
      </c>
      <c r="BU26" s="26"/>
      <c r="BV26" s="3" t="s">
        <v>7</v>
      </c>
      <c r="BW26" s="23">
        <v>2</v>
      </c>
      <c r="BX26" s="18">
        <v>13</v>
      </c>
      <c r="BY26" s="18">
        <v>14</v>
      </c>
      <c r="BZ26" s="18">
        <v>15</v>
      </c>
      <c r="CA26" s="18">
        <v>16</v>
      </c>
      <c r="CB26" s="18">
        <v>17</v>
      </c>
      <c r="CC26" s="18">
        <v>18</v>
      </c>
    </row>
    <row r="27" spans="1:81" x14ac:dyDescent="0.25">
      <c r="A27" s="3" t="s">
        <v>14</v>
      </c>
      <c r="B27" s="23">
        <v>3</v>
      </c>
      <c r="C27" s="18">
        <v>19</v>
      </c>
      <c r="D27" s="18">
        <v>20</v>
      </c>
      <c r="E27" s="18">
        <v>21</v>
      </c>
      <c r="F27" s="18">
        <v>22</v>
      </c>
      <c r="G27" s="18">
        <v>23</v>
      </c>
      <c r="H27" s="18">
        <v>24</v>
      </c>
      <c r="I27" s="26"/>
      <c r="J27" s="3" t="s">
        <v>14</v>
      </c>
      <c r="K27" s="23">
        <v>3</v>
      </c>
      <c r="L27" s="18">
        <v>19</v>
      </c>
      <c r="M27" s="18">
        <v>20</v>
      </c>
      <c r="N27" s="18">
        <v>21</v>
      </c>
      <c r="O27" s="18">
        <v>22</v>
      </c>
      <c r="P27" s="18">
        <v>23</v>
      </c>
      <c r="Q27" s="18">
        <v>24</v>
      </c>
      <c r="R27" s="26"/>
      <c r="S27" s="3" t="s">
        <v>14</v>
      </c>
      <c r="T27" s="23">
        <v>3</v>
      </c>
      <c r="U27" s="18">
        <v>19</v>
      </c>
      <c r="V27" s="18">
        <v>20</v>
      </c>
      <c r="W27" s="18">
        <v>21</v>
      </c>
      <c r="X27" s="18">
        <v>22</v>
      </c>
      <c r="Y27" s="18">
        <v>23</v>
      </c>
      <c r="Z27" s="18">
        <v>24</v>
      </c>
      <c r="AA27" s="26"/>
      <c r="AB27" s="3" t="s">
        <v>14</v>
      </c>
      <c r="AC27" s="23">
        <v>3</v>
      </c>
      <c r="AD27" s="18">
        <v>19</v>
      </c>
      <c r="AE27" s="18">
        <v>20</v>
      </c>
      <c r="AF27" s="18">
        <v>21</v>
      </c>
      <c r="AG27" s="18">
        <v>22</v>
      </c>
      <c r="AH27" s="18">
        <v>23</v>
      </c>
      <c r="AI27" s="18">
        <v>24</v>
      </c>
      <c r="AJ27" s="1" t="s">
        <v>12</v>
      </c>
      <c r="AK27" s="1">
        <v>0</v>
      </c>
      <c r="AL27" s="1">
        <v>4</v>
      </c>
      <c r="AM27" s="1">
        <v>2</v>
      </c>
      <c r="AN27" s="1">
        <v>4</v>
      </c>
      <c r="AO27" s="1">
        <v>0</v>
      </c>
      <c r="AP27" s="1">
        <v>9</v>
      </c>
      <c r="AQ27" s="9"/>
      <c r="AR27" s="26"/>
      <c r="AS27" s="26"/>
      <c r="AT27" s="26"/>
      <c r="AU27" s="3" t="s">
        <v>14</v>
      </c>
      <c r="AV27" s="23">
        <v>3</v>
      </c>
      <c r="AW27" s="18">
        <v>19</v>
      </c>
      <c r="AX27" s="18">
        <v>20</v>
      </c>
      <c r="AY27" s="18">
        <v>21</v>
      </c>
      <c r="AZ27" s="18">
        <v>22</v>
      </c>
      <c r="BA27" s="18">
        <v>23</v>
      </c>
      <c r="BB27" s="18">
        <v>24</v>
      </c>
      <c r="BD27" s="3" t="s">
        <v>14</v>
      </c>
      <c r="BE27" s="23">
        <v>3</v>
      </c>
      <c r="BF27" s="18">
        <v>19</v>
      </c>
      <c r="BG27" s="18">
        <v>20</v>
      </c>
      <c r="BH27" s="18">
        <v>21</v>
      </c>
      <c r="BI27" s="18">
        <v>22</v>
      </c>
      <c r="BJ27" s="18">
        <v>23</v>
      </c>
      <c r="BK27" s="18">
        <v>24</v>
      </c>
      <c r="BL27" s="26"/>
      <c r="BM27" s="3" t="s">
        <v>14</v>
      </c>
      <c r="BN27" s="23">
        <v>3</v>
      </c>
      <c r="BO27" s="18">
        <v>19</v>
      </c>
      <c r="BP27" s="18">
        <v>20</v>
      </c>
      <c r="BQ27" s="18">
        <v>21</v>
      </c>
      <c r="BR27" s="18">
        <v>22</v>
      </c>
      <c r="BS27" s="18">
        <v>23</v>
      </c>
      <c r="BT27" s="18">
        <v>24</v>
      </c>
      <c r="BU27" s="26"/>
      <c r="BV27" s="3" t="s">
        <v>14</v>
      </c>
      <c r="BW27" s="23">
        <v>3</v>
      </c>
      <c r="BX27" s="18">
        <v>19</v>
      </c>
      <c r="BY27" s="18">
        <v>20</v>
      </c>
      <c r="BZ27" s="18">
        <v>21</v>
      </c>
      <c r="CA27" s="18">
        <v>22</v>
      </c>
      <c r="CB27" s="18">
        <v>23</v>
      </c>
      <c r="CC27" s="18">
        <v>24</v>
      </c>
    </row>
    <row r="28" spans="1:81" x14ac:dyDescent="0.25">
      <c r="A28" s="3" t="s">
        <v>15</v>
      </c>
      <c r="B28" s="23">
        <v>4</v>
      </c>
      <c r="C28" s="18">
        <v>25</v>
      </c>
      <c r="D28" s="18">
        <v>26</v>
      </c>
      <c r="E28" s="18">
        <v>27</v>
      </c>
      <c r="F28" s="18">
        <v>28</v>
      </c>
      <c r="G28" s="18">
        <v>29</v>
      </c>
      <c r="H28" s="18">
        <v>30</v>
      </c>
      <c r="I28" s="26"/>
      <c r="J28" s="3" t="s">
        <v>15</v>
      </c>
      <c r="K28" s="23">
        <v>4</v>
      </c>
      <c r="L28" s="18">
        <v>25</v>
      </c>
      <c r="M28" s="18">
        <v>26</v>
      </c>
      <c r="N28" s="18">
        <v>27</v>
      </c>
      <c r="O28" s="18">
        <v>28</v>
      </c>
      <c r="P28" s="18">
        <v>29</v>
      </c>
      <c r="Q28" s="18">
        <v>30</v>
      </c>
      <c r="R28" s="26"/>
      <c r="S28" s="3" t="s">
        <v>15</v>
      </c>
      <c r="T28" s="23">
        <v>4</v>
      </c>
      <c r="U28" s="18">
        <v>25</v>
      </c>
      <c r="V28" s="18">
        <v>26</v>
      </c>
      <c r="W28" s="18">
        <v>27</v>
      </c>
      <c r="X28" s="18">
        <v>28</v>
      </c>
      <c r="Y28" s="18">
        <v>29</v>
      </c>
      <c r="Z28" s="18">
        <v>30</v>
      </c>
      <c r="AA28" s="26"/>
      <c r="AB28" s="3" t="s">
        <v>15</v>
      </c>
      <c r="AC28" s="23">
        <v>4</v>
      </c>
      <c r="AD28" s="18">
        <v>25</v>
      </c>
      <c r="AE28" s="18">
        <v>26</v>
      </c>
      <c r="AF28" s="18">
        <v>27</v>
      </c>
      <c r="AG28" s="18">
        <v>28</v>
      </c>
      <c r="AH28" s="18">
        <v>29</v>
      </c>
      <c r="AI28" s="18">
        <v>30</v>
      </c>
      <c r="AJ28" s="26"/>
      <c r="AK28" s="26"/>
      <c r="AL28" s="26"/>
      <c r="AM28" s="26"/>
      <c r="AN28" s="26"/>
      <c r="AO28" s="26"/>
      <c r="AP28" s="26"/>
      <c r="AQ28" s="26"/>
      <c r="AR28" s="26"/>
      <c r="AS28" s="26"/>
      <c r="AT28" s="26"/>
      <c r="AU28" s="3" t="s">
        <v>15</v>
      </c>
      <c r="AV28" s="23">
        <v>4</v>
      </c>
      <c r="AW28" s="18">
        <v>25</v>
      </c>
      <c r="AX28" s="18">
        <v>26</v>
      </c>
      <c r="AY28" s="18">
        <v>27</v>
      </c>
      <c r="AZ28" s="18">
        <v>28</v>
      </c>
      <c r="BA28" s="18">
        <v>29</v>
      </c>
      <c r="BB28" s="18">
        <v>30</v>
      </c>
      <c r="BD28" s="3" t="s">
        <v>15</v>
      </c>
      <c r="BE28" s="23">
        <v>4</v>
      </c>
      <c r="BF28" s="18">
        <v>25</v>
      </c>
      <c r="BG28" s="18">
        <v>26</v>
      </c>
      <c r="BH28" s="18">
        <v>27</v>
      </c>
      <c r="BI28" s="18">
        <v>28</v>
      </c>
      <c r="BJ28" s="18">
        <v>29</v>
      </c>
      <c r="BK28" s="18">
        <v>30</v>
      </c>
      <c r="BL28" s="26"/>
      <c r="BM28" s="3" t="s">
        <v>15</v>
      </c>
      <c r="BN28" s="23">
        <v>4</v>
      </c>
      <c r="BO28" s="18">
        <v>25</v>
      </c>
      <c r="BP28" s="18">
        <v>26</v>
      </c>
      <c r="BQ28" s="18">
        <v>27</v>
      </c>
      <c r="BR28" s="18">
        <v>28</v>
      </c>
      <c r="BS28" s="18">
        <v>29</v>
      </c>
      <c r="BT28" s="18">
        <v>30</v>
      </c>
      <c r="BU28" s="26"/>
      <c r="BV28" s="3" t="s">
        <v>15</v>
      </c>
      <c r="BW28" s="23">
        <v>4</v>
      </c>
      <c r="BX28" s="18">
        <v>25</v>
      </c>
      <c r="BY28" s="18">
        <v>26</v>
      </c>
      <c r="BZ28" s="18">
        <v>27</v>
      </c>
      <c r="CA28" s="18">
        <v>28</v>
      </c>
      <c r="CB28" s="18">
        <v>29</v>
      </c>
      <c r="CC28" s="18">
        <v>30</v>
      </c>
    </row>
    <row r="29" spans="1:81" x14ac:dyDescent="0.25">
      <c r="A29" s="3" t="s">
        <v>16</v>
      </c>
      <c r="B29" s="23">
        <v>5</v>
      </c>
      <c r="C29" s="18">
        <v>31</v>
      </c>
      <c r="D29" s="18">
        <v>32</v>
      </c>
      <c r="E29" s="18">
        <v>33</v>
      </c>
      <c r="F29" s="18">
        <v>34</v>
      </c>
      <c r="G29" s="18">
        <v>35</v>
      </c>
      <c r="H29" s="18">
        <v>36</v>
      </c>
      <c r="I29" s="26"/>
      <c r="J29" s="3" t="s">
        <v>16</v>
      </c>
      <c r="K29" s="23">
        <v>5</v>
      </c>
      <c r="L29" s="18">
        <v>31</v>
      </c>
      <c r="M29" s="18">
        <v>32</v>
      </c>
      <c r="N29" s="18">
        <v>33</v>
      </c>
      <c r="O29" s="18">
        <v>34</v>
      </c>
      <c r="P29" s="18">
        <v>35</v>
      </c>
      <c r="Q29" s="18">
        <v>36</v>
      </c>
      <c r="R29" s="26"/>
      <c r="S29" s="3" t="s">
        <v>16</v>
      </c>
      <c r="T29" s="23">
        <v>5</v>
      </c>
      <c r="U29" s="18">
        <v>31</v>
      </c>
      <c r="V29" s="18">
        <v>32</v>
      </c>
      <c r="W29" s="18">
        <v>33</v>
      </c>
      <c r="X29" s="18">
        <v>34</v>
      </c>
      <c r="Y29" s="18">
        <v>35</v>
      </c>
      <c r="Z29" s="18">
        <v>36</v>
      </c>
      <c r="AA29" s="26"/>
      <c r="AB29" s="3" t="s">
        <v>16</v>
      </c>
      <c r="AC29" s="23">
        <v>5</v>
      </c>
      <c r="AD29" s="18">
        <v>31</v>
      </c>
      <c r="AE29" s="18">
        <v>32</v>
      </c>
      <c r="AF29" s="18">
        <v>33</v>
      </c>
      <c r="AG29" s="18">
        <v>34</v>
      </c>
      <c r="AH29" s="18">
        <v>35</v>
      </c>
      <c r="AI29" s="18">
        <v>36</v>
      </c>
      <c r="AJ29" s="26"/>
      <c r="AK29" s="26"/>
      <c r="AL29" s="26"/>
      <c r="AM29" s="26"/>
      <c r="AN29" s="26"/>
      <c r="AO29" s="26"/>
      <c r="AP29" s="26"/>
      <c r="AQ29" s="26"/>
      <c r="AR29" s="26"/>
      <c r="AS29" s="26"/>
      <c r="AT29" s="26"/>
      <c r="AU29" s="3" t="s">
        <v>16</v>
      </c>
      <c r="AV29" s="23">
        <v>5</v>
      </c>
      <c r="AW29" s="18">
        <v>31</v>
      </c>
      <c r="AX29" s="18">
        <v>32</v>
      </c>
      <c r="AY29" s="18">
        <v>33</v>
      </c>
      <c r="AZ29" s="18">
        <v>34</v>
      </c>
      <c r="BA29" s="18">
        <v>35</v>
      </c>
      <c r="BB29" s="18">
        <v>36</v>
      </c>
      <c r="BD29" s="3" t="s">
        <v>16</v>
      </c>
      <c r="BE29" s="23">
        <v>5</v>
      </c>
      <c r="BF29" s="18">
        <v>31</v>
      </c>
      <c r="BG29" s="18">
        <v>32</v>
      </c>
      <c r="BH29" s="18">
        <v>33</v>
      </c>
      <c r="BI29" s="18">
        <v>34</v>
      </c>
      <c r="BJ29" s="18">
        <v>35</v>
      </c>
      <c r="BK29" s="18">
        <v>36</v>
      </c>
      <c r="BL29" s="26"/>
      <c r="BM29" s="3" t="s">
        <v>16</v>
      </c>
      <c r="BN29" s="23">
        <v>5</v>
      </c>
      <c r="BO29" s="18">
        <v>31</v>
      </c>
      <c r="BP29" s="18">
        <v>32</v>
      </c>
      <c r="BQ29" s="18">
        <v>33</v>
      </c>
      <c r="BR29" s="18">
        <v>34</v>
      </c>
      <c r="BS29" s="18">
        <v>35</v>
      </c>
      <c r="BT29" s="18">
        <v>36</v>
      </c>
      <c r="BU29" s="26"/>
      <c r="BV29" s="3" t="s">
        <v>16</v>
      </c>
      <c r="BW29" s="23">
        <v>5</v>
      </c>
      <c r="BX29" s="18">
        <v>31</v>
      </c>
      <c r="BY29" s="18">
        <v>32</v>
      </c>
      <c r="BZ29" s="18">
        <v>33</v>
      </c>
      <c r="CA29" s="18">
        <v>34</v>
      </c>
      <c r="CB29" s="18">
        <v>35</v>
      </c>
      <c r="CC29" s="18">
        <v>36</v>
      </c>
    </row>
    <row r="30" spans="1:81" x14ac:dyDescent="0.25">
      <c r="A30" s="3" t="s">
        <v>17</v>
      </c>
      <c r="B30" s="23">
        <v>6</v>
      </c>
      <c r="C30" s="18">
        <v>37</v>
      </c>
      <c r="D30" s="18">
        <v>38</v>
      </c>
      <c r="E30" s="18">
        <v>39</v>
      </c>
      <c r="F30" s="18">
        <v>40</v>
      </c>
      <c r="G30" s="18">
        <v>41</v>
      </c>
      <c r="H30" s="18">
        <v>42</v>
      </c>
      <c r="I30" s="26"/>
      <c r="J30" s="3" t="s">
        <v>17</v>
      </c>
      <c r="K30" s="23">
        <v>6</v>
      </c>
      <c r="L30" s="18">
        <v>37</v>
      </c>
      <c r="M30" s="18">
        <v>38</v>
      </c>
      <c r="N30" s="18">
        <v>39</v>
      </c>
      <c r="O30" s="18">
        <v>40</v>
      </c>
      <c r="P30" s="18">
        <v>41</v>
      </c>
      <c r="Q30" s="18">
        <v>42</v>
      </c>
      <c r="R30" s="26"/>
      <c r="S30" s="3" t="s">
        <v>17</v>
      </c>
      <c r="T30" s="23">
        <v>6</v>
      </c>
      <c r="U30" s="18">
        <v>37</v>
      </c>
      <c r="V30" s="18">
        <v>38</v>
      </c>
      <c r="W30" s="18">
        <v>39</v>
      </c>
      <c r="X30" s="18">
        <v>40</v>
      </c>
      <c r="Y30" s="18">
        <v>41</v>
      </c>
      <c r="Z30" s="18">
        <v>42</v>
      </c>
      <c r="AA30" s="26"/>
      <c r="AB30" s="3" t="s">
        <v>17</v>
      </c>
      <c r="AC30" s="23">
        <v>6</v>
      </c>
      <c r="AD30" s="18">
        <v>37</v>
      </c>
      <c r="AE30" s="18">
        <v>38</v>
      </c>
      <c r="AF30" s="18">
        <v>39</v>
      </c>
      <c r="AG30" s="18">
        <v>40</v>
      </c>
      <c r="AH30" s="18">
        <v>41</v>
      </c>
      <c r="AI30" s="18">
        <v>42</v>
      </c>
      <c r="AJ30" s="26"/>
      <c r="AK30" s="26"/>
      <c r="AL30" s="26"/>
      <c r="AM30" s="26"/>
      <c r="AN30" s="26"/>
      <c r="AO30" s="26"/>
      <c r="AP30" s="26"/>
      <c r="AQ30" s="26"/>
      <c r="AR30" s="26"/>
      <c r="AS30" s="26"/>
      <c r="AT30" s="26"/>
      <c r="AU30" s="3" t="s">
        <v>17</v>
      </c>
      <c r="AV30" s="23">
        <v>6</v>
      </c>
      <c r="AW30" s="18">
        <v>37</v>
      </c>
      <c r="AX30" s="18">
        <v>38</v>
      </c>
      <c r="AY30" s="18">
        <v>39</v>
      </c>
      <c r="AZ30" s="18">
        <v>40</v>
      </c>
      <c r="BA30" s="18">
        <v>41</v>
      </c>
      <c r="BB30" s="18">
        <v>42</v>
      </c>
      <c r="BD30" s="3" t="s">
        <v>17</v>
      </c>
      <c r="BE30" s="23">
        <v>6</v>
      </c>
      <c r="BF30" s="18">
        <v>37</v>
      </c>
      <c r="BG30" s="18">
        <v>38</v>
      </c>
      <c r="BH30" s="18">
        <v>39</v>
      </c>
      <c r="BI30" s="18">
        <v>40</v>
      </c>
      <c r="BJ30" s="18">
        <v>41</v>
      </c>
      <c r="BK30" s="18">
        <v>42</v>
      </c>
      <c r="BL30" s="26"/>
      <c r="BM30" s="3" t="s">
        <v>17</v>
      </c>
      <c r="BN30" s="23">
        <v>6</v>
      </c>
      <c r="BO30" s="18">
        <v>37</v>
      </c>
      <c r="BP30" s="18">
        <v>38</v>
      </c>
      <c r="BQ30" s="18">
        <v>39</v>
      </c>
      <c r="BR30" s="18">
        <v>40</v>
      </c>
      <c r="BS30" s="18">
        <v>41</v>
      </c>
      <c r="BT30" s="18">
        <v>42</v>
      </c>
      <c r="BU30" s="26"/>
      <c r="BV30" s="3" t="s">
        <v>17</v>
      </c>
      <c r="BW30" s="23">
        <v>6</v>
      </c>
      <c r="BX30" s="18">
        <v>37</v>
      </c>
      <c r="BY30" s="18">
        <v>38</v>
      </c>
      <c r="BZ30" s="18">
        <v>39</v>
      </c>
      <c r="CA30" s="18">
        <v>40</v>
      </c>
      <c r="CB30" s="18">
        <v>41</v>
      </c>
      <c r="CC30" s="18">
        <v>42</v>
      </c>
    </row>
    <row r="31" spans="1:81" x14ac:dyDescent="0.25">
      <c r="A31" s="3" t="s">
        <v>18</v>
      </c>
      <c r="B31" s="23">
        <v>7</v>
      </c>
      <c r="C31" s="18">
        <v>43</v>
      </c>
      <c r="D31" s="18">
        <v>44</v>
      </c>
      <c r="E31" s="18">
        <v>45</v>
      </c>
      <c r="F31" s="18">
        <v>46</v>
      </c>
      <c r="G31" s="18">
        <v>47</v>
      </c>
      <c r="H31" s="18">
        <v>48</v>
      </c>
      <c r="I31" s="26"/>
      <c r="J31" s="3" t="s">
        <v>18</v>
      </c>
      <c r="K31" s="23">
        <v>7</v>
      </c>
      <c r="L31" s="18">
        <v>43</v>
      </c>
      <c r="M31" s="18">
        <v>44</v>
      </c>
      <c r="N31" s="18">
        <v>45</v>
      </c>
      <c r="O31" s="18">
        <v>46</v>
      </c>
      <c r="P31" s="18">
        <v>47</v>
      </c>
      <c r="Q31" s="18">
        <v>48</v>
      </c>
      <c r="R31" s="26"/>
      <c r="S31" s="3" t="s">
        <v>18</v>
      </c>
      <c r="T31" s="23">
        <v>7</v>
      </c>
      <c r="U31" s="18">
        <v>43</v>
      </c>
      <c r="V31" s="18">
        <v>44</v>
      </c>
      <c r="W31" s="18">
        <v>45</v>
      </c>
      <c r="X31" s="18">
        <v>46</v>
      </c>
      <c r="Y31" s="18">
        <v>47</v>
      </c>
      <c r="Z31" s="18">
        <v>48</v>
      </c>
      <c r="AA31" s="26"/>
      <c r="AB31" s="3" t="s">
        <v>18</v>
      </c>
      <c r="AC31" s="23">
        <v>7</v>
      </c>
      <c r="AD31" s="18">
        <v>43</v>
      </c>
      <c r="AE31" s="18">
        <v>44</v>
      </c>
      <c r="AF31" s="18">
        <v>45</v>
      </c>
      <c r="AG31" s="18">
        <v>46</v>
      </c>
      <c r="AH31" s="18">
        <v>47</v>
      </c>
      <c r="AI31" s="18">
        <v>48</v>
      </c>
      <c r="AJ31" s="26"/>
      <c r="AK31" s="26"/>
      <c r="AL31" s="26"/>
      <c r="AM31" s="26"/>
      <c r="AN31" s="26"/>
      <c r="AO31" s="26"/>
      <c r="AP31" s="26"/>
      <c r="AQ31" s="26"/>
      <c r="AR31" s="26"/>
      <c r="AS31" s="26"/>
      <c r="AT31" s="26"/>
      <c r="AU31" s="3" t="s">
        <v>18</v>
      </c>
      <c r="AV31" s="23">
        <v>7</v>
      </c>
      <c r="AW31" s="18">
        <v>43</v>
      </c>
      <c r="AX31" s="18">
        <v>44</v>
      </c>
      <c r="AY31" s="18">
        <v>45</v>
      </c>
      <c r="AZ31" s="18">
        <v>46</v>
      </c>
      <c r="BA31" s="18">
        <v>47</v>
      </c>
      <c r="BB31" s="18">
        <v>48</v>
      </c>
      <c r="BD31" s="3" t="s">
        <v>18</v>
      </c>
      <c r="BE31" s="23">
        <v>7</v>
      </c>
      <c r="BF31" s="18">
        <v>43</v>
      </c>
      <c r="BG31" s="18">
        <v>44</v>
      </c>
      <c r="BH31" s="18">
        <v>45</v>
      </c>
      <c r="BI31" s="18">
        <v>46</v>
      </c>
      <c r="BJ31" s="18">
        <v>47</v>
      </c>
      <c r="BK31" s="18">
        <v>48</v>
      </c>
      <c r="BL31" s="26"/>
      <c r="BM31" s="3" t="s">
        <v>18</v>
      </c>
      <c r="BN31" s="23">
        <v>7</v>
      </c>
      <c r="BO31" s="18">
        <v>43</v>
      </c>
      <c r="BP31" s="18">
        <v>44</v>
      </c>
      <c r="BQ31" s="18">
        <v>45</v>
      </c>
      <c r="BR31" s="18">
        <v>46</v>
      </c>
      <c r="BS31" s="18">
        <v>47</v>
      </c>
      <c r="BT31" s="18">
        <v>48</v>
      </c>
      <c r="BU31" s="26"/>
      <c r="BV31" s="3" t="s">
        <v>18</v>
      </c>
      <c r="BW31" s="23">
        <v>7</v>
      </c>
      <c r="BX31" s="18">
        <v>43</v>
      </c>
      <c r="BY31" s="18">
        <v>44</v>
      </c>
      <c r="BZ31" s="18">
        <v>45</v>
      </c>
      <c r="CA31" s="18">
        <v>46</v>
      </c>
      <c r="CB31" s="18">
        <v>47</v>
      </c>
      <c r="CC31" s="18">
        <v>48</v>
      </c>
    </row>
    <row r="32" spans="1:81" x14ac:dyDescent="0.25">
      <c r="A32" s="3" t="s">
        <v>19</v>
      </c>
      <c r="B32" s="23">
        <v>8</v>
      </c>
      <c r="C32" s="18">
        <v>49</v>
      </c>
      <c r="D32" s="18">
        <v>8</v>
      </c>
      <c r="E32" s="18">
        <v>9</v>
      </c>
      <c r="F32" s="18">
        <v>10</v>
      </c>
      <c r="G32" s="18">
        <v>11</v>
      </c>
      <c r="H32" s="18">
        <v>12</v>
      </c>
      <c r="I32" s="26"/>
      <c r="J32" s="3" t="s">
        <v>19</v>
      </c>
      <c r="K32" s="23">
        <v>8</v>
      </c>
      <c r="L32" s="18">
        <v>49</v>
      </c>
      <c r="M32" s="18">
        <v>8</v>
      </c>
      <c r="N32" s="18">
        <v>9</v>
      </c>
      <c r="O32" s="18">
        <v>10</v>
      </c>
      <c r="P32" s="18">
        <v>11</v>
      </c>
      <c r="Q32" s="18">
        <v>12</v>
      </c>
      <c r="R32" s="26"/>
      <c r="S32" s="3" t="s">
        <v>19</v>
      </c>
      <c r="T32" s="23">
        <v>8</v>
      </c>
      <c r="U32" s="18">
        <v>49</v>
      </c>
      <c r="V32" s="18">
        <v>8</v>
      </c>
      <c r="W32" s="18">
        <v>9</v>
      </c>
      <c r="X32" s="18">
        <v>10</v>
      </c>
      <c r="Y32" s="18">
        <v>11</v>
      </c>
      <c r="Z32" s="18">
        <v>12</v>
      </c>
      <c r="AA32" s="26"/>
      <c r="AB32" s="3" t="s">
        <v>19</v>
      </c>
      <c r="AC32" s="23">
        <v>8</v>
      </c>
      <c r="AD32" s="18">
        <v>49</v>
      </c>
      <c r="AE32" s="18">
        <v>8</v>
      </c>
      <c r="AF32" s="18">
        <v>9</v>
      </c>
      <c r="AG32" s="18">
        <v>10</v>
      </c>
      <c r="AH32" s="18">
        <v>11</v>
      </c>
      <c r="AI32" s="18">
        <v>12</v>
      </c>
      <c r="AJ32" s="26"/>
      <c r="AK32" s="26"/>
      <c r="AL32" s="26"/>
      <c r="AM32" s="26"/>
      <c r="AN32" s="26"/>
      <c r="AO32" s="26"/>
      <c r="AP32" s="26"/>
      <c r="AQ32" s="26"/>
      <c r="AR32" s="26"/>
      <c r="AS32" s="26"/>
      <c r="AT32" s="26"/>
      <c r="AU32" s="3" t="s">
        <v>19</v>
      </c>
      <c r="AV32" s="23">
        <v>8</v>
      </c>
      <c r="AW32" s="18">
        <v>49</v>
      </c>
      <c r="AX32" s="18">
        <v>8</v>
      </c>
      <c r="AY32" s="18">
        <v>9</v>
      </c>
      <c r="AZ32" s="18">
        <v>10</v>
      </c>
      <c r="BA32" s="18">
        <v>11</v>
      </c>
      <c r="BB32" s="18">
        <v>12</v>
      </c>
      <c r="BD32" s="3" t="s">
        <v>19</v>
      </c>
      <c r="BE32" s="23">
        <v>8</v>
      </c>
      <c r="BF32" s="18">
        <v>49</v>
      </c>
      <c r="BG32" s="18">
        <v>8</v>
      </c>
      <c r="BH32" s="18">
        <v>9</v>
      </c>
      <c r="BI32" s="18">
        <v>10</v>
      </c>
      <c r="BJ32" s="18">
        <v>11</v>
      </c>
      <c r="BK32" s="18">
        <v>12</v>
      </c>
      <c r="BL32" s="26"/>
      <c r="BM32" s="3" t="s">
        <v>19</v>
      </c>
      <c r="BN32" s="23">
        <v>8</v>
      </c>
      <c r="BO32" s="18">
        <v>49</v>
      </c>
      <c r="BP32" s="18">
        <v>8</v>
      </c>
      <c r="BQ32" s="18">
        <v>9</v>
      </c>
      <c r="BR32" s="18">
        <v>10</v>
      </c>
      <c r="BS32" s="18">
        <v>11</v>
      </c>
      <c r="BT32" s="18">
        <v>12</v>
      </c>
      <c r="BU32" s="26"/>
      <c r="BV32" s="3" t="s">
        <v>19</v>
      </c>
      <c r="BW32" s="23">
        <v>8</v>
      </c>
      <c r="BX32" s="18">
        <v>49</v>
      </c>
      <c r="BY32" s="18">
        <v>8</v>
      </c>
      <c r="BZ32" s="18">
        <v>9</v>
      </c>
      <c r="CA32" s="18">
        <v>10</v>
      </c>
      <c r="CB32" s="18">
        <v>11</v>
      </c>
      <c r="CC32" s="18">
        <v>12</v>
      </c>
    </row>
    <row r="33" spans="1:81" x14ac:dyDescent="0.25">
      <c r="A33" s="449">
        <v>2022</v>
      </c>
      <c r="B33" s="449"/>
      <c r="C33" s="449"/>
      <c r="D33" s="449"/>
      <c r="E33" s="449"/>
      <c r="F33" s="449"/>
      <c r="G33" s="449"/>
      <c r="H33" s="449"/>
      <c r="I33" s="26"/>
      <c r="J33" s="449" t="s">
        <v>37</v>
      </c>
      <c r="K33" s="449"/>
      <c r="L33" s="449"/>
      <c r="M33" s="449"/>
      <c r="N33" s="449"/>
      <c r="O33" s="449"/>
      <c r="P33" s="449"/>
      <c r="Q33" s="449"/>
      <c r="R33" s="26"/>
      <c r="S33" s="449" t="s">
        <v>38</v>
      </c>
      <c r="T33" s="449"/>
      <c r="U33" s="449"/>
      <c r="V33" s="449"/>
      <c r="W33" s="449"/>
      <c r="X33" s="449"/>
      <c r="Y33" s="449"/>
      <c r="Z33" s="449"/>
      <c r="AA33" s="26"/>
      <c r="AB33" s="449" t="s">
        <v>39</v>
      </c>
      <c r="AC33" s="449"/>
      <c r="AD33" s="449"/>
      <c r="AE33" s="449"/>
      <c r="AF33" s="449"/>
      <c r="AG33" s="449"/>
      <c r="AH33" s="449"/>
      <c r="AI33" s="449"/>
      <c r="AJ33" s="26"/>
      <c r="AK33" s="26"/>
      <c r="AL33" s="26"/>
      <c r="AM33" s="26"/>
      <c r="AN33" s="26"/>
      <c r="AO33" s="26"/>
      <c r="AP33" s="26"/>
      <c r="AQ33" s="26"/>
      <c r="AR33" s="26"/>
      <c r="AS33" s="26"/>
      <c r="AT33" s="26"/>
      <c r="AU33" s="449">
        <v>2024</v>
      </c>
      <c r="AV33" s="449"/>
      <c r="AW33" s="449"/>
      <c r="AX33" s="449"/>
      <c r="AY33" s="449"/>
      <c r="AZ33" s="449"/>
      <c r="BA33" s="449"/>
      <c r="BB33" s="449"/>
      <c r="BD33" s="449" t="s">
        <v>70</v>
      </c>
      <c r="BE33" s="449"/>
      <c r="BF33" s="449"/>
      <c r="BG33" s="449"/>
      <c r="BH33" s="449"/>
      <c r="BI33" s="449"/>
      <c r="BJ33" s="449"/>
      <c r="BK33" s="449"/>
      <c r="BL33" s="26"/>
      <c r="BM33" s="449" t="s">
        <v>71</v>
      </c>
      <c r="BN33" s="449"/>
      <c r="BO33" s="449"/>
      <c r="BP33" s="449"/>
      <c r="BQ33" s="449"/>
      <c r="BR33" s="449"/>
      <c r="BS33" s="449"/>
      <c r="BT33" s="449"/>
      <c r="BU33" s="26"/>
      <c r="BV33" s="449" t="s">
        <v>72</v>
      </c>
      <c r="BW33" s="449"/>
      <c r="BX33" s="449"/>
      <c r="BY33" s="449"/>
      <c r="BZ33" s="449"/>
      <c r="CA33" s="449"/>
      <c r="CB33" s="449"/>
      <c r="CC33" s="449"/>
    </row>
    <row r="34" spans="1:81" ht="15.75" thickBot="1" x14ac:dyDescent="0.3">
      <c r="A34" s="359" t="s">
        <v>32</v>
      </c>
      <c r="B34" s="359"/>
      <c r="C34" s="359"/>
      <c r="D34" s="359"/>
      <c r="E34" s="359"/>
      <c r="F34" s="359"/>
      <c r="G34" s="359"/>
      <c r="H34" s="359"/>
      <c r="J34" s="359" t="s">
        <v>32</v>
      </c>
      <c r="K34" s="359"/>
      <c r="L34" s="359"/>
      <c r="M34" s="359"/>
      <c r="N34" s="359"/>
      <c r="O34" s="359"/>
      <c r="P34" s="359"/>
      <c r="Q34" s="359"/>
      <c r="R34" s="26"/>
      <c r="S34" s="359" t="s">
        <v>32</v>
      </c>
      <c r="T34" s="359"/>
      <c r="U34" s="359"/>
      <c r="V34" s="359"/>
      <c r="W34" s="359"/>
      <c r="X34" s="359"/>
      <c r="Y34" s="359"/>
      <c r="Z34" s="359"/>
      <c r="AA34" s="26"/>
      <c r="AB34" s="359" t="s">
        <v>32</v>
      </c>
      <c r="AC34" s="359"/>
      <c r="AD34" s="359"/>
      <c r="AE34" s="359"/>
      <c r="AF34" s="359"/>
      <c r="AG34" s="359"/>
      <c r="AH34" s="359"/>
      <c r="AI34" s="359"/>
      <c r="AO34" s="26"/>
      <c r="AP34" s="26"/>
      <c r="AQ34" s="26"/>
      <c r="AR34" s="26"/>
      <c r="AS34" s="26"/>
      <c r="AT34" s="26"/>
      <c r="AU34" s="359" t="s">
        <v>35</v>
      </c>
      <c r="AV34" s="359"/>
      <c r="AW34" s="359"/>
      <c r="AX34" s="359"/>
      <c r="AY34" s="359"/>
      <c r="AZ34" s="359"/>
      <c r="BA34" s="359"/>
      <c r="BB34" s="359"/>
      <c r="BD34" s="359" t="s">
        <v>35</v>
      </c>
      <c r="BE34" s="359"/>
      <c r="BF34" s="359"/>
      <c r="BG34" s="359"/>
      <c r="BH34" s="359"/>
      <c r="BI34" s="359"/>
      <c r="BJ34" s="359"/>
      <c r="BK34" s="359"/>
      <c r="BL34" s="26"/>
      <c r="BM34" s="359" t="s">
        <v>35</v>
      </c>
      <c r="BN34" s="359"/>
      <c r="BO34" s="359"/>
      <c r="BP34" s="359"/>
      <c r="BQ34" s="359"/>
      <c r="BR34" s="359"/>
      <c r="BS34" s="359"/>
      <c r="BT34" s="359"/>
      <c r="BU34" s="26"/>
      <c r="BV34" s="359" t="s">
        <v>35</v>
      </c>
      <c r="BW34" s="359"/>
      <c r="BX34" s="359"/>
      <c r="BY34" s="359"/>
      <c r="BZ34" s="359"/>
      <c r="CA34" s="359"/>
      <c r="CB34" s="359"/>
      <c r="CC34" s="359"/>
    </row>
    <row r="35" spans="1:81" ht="15.75" thickBot="1" x14ac:dyDescent="0.3">
      <c r="A35" s="359" t="s">
        <v>31</v>
      </c>
      <c r="B35" s="359"/>
      <c r="C35" s="359"/>
      <c r="D35" s="359"/>
      <c r="E35" s="359"/>
      <c r="F35" s="359"/>
      <c r="G35" s="359"/>
      <c r="H35" s="359"/>
      <c r="I35" s="26"/>
      <c r="J35" s="340" t="s">
        <v>31</v>
      </c>
      <c r="K35" s="340"/>
      <c r="L35" s="340"/>
      <c r="M35" s="340"/>
      <c r="N35" s="340"/>
      <c r="O35" s="340"/>
      <c r="P35" s="340"/>
      <c r="Q35" s="340"/>
      <c r="R35" s="26"/>
      <c r="S35" s="340" t="s">
        <v>31</v>
      </c>
      <c r="T35" s="340"/>
      <c r="U35" s="340"/>
      <c r="V35" s="340"/>
      <c r="W35" s="340"/>
      <c r="X35" s="340"/>
      <c r="Y35" s="340"/>
      <c r="Z35" s="340"/>
      <c r="AA35" s="26"/>
      <c r="AB35" s="359" t="s">
        <v>31</v>
      </c>
      <c r="AC35" s="359"/>
      <c r="AD35" s="359"/>
      <c r="AE35" s="359"/>
      <c r="AF35" s="359"/>
      <c r="AG35" s="359"/>
      <c r="AH35" s="359"/>
      <c r="AI35" s="359"/>
      <c r="AJ35" s="26"/>
      <c r="AK35" s="26"/>
      <c r="AL35" s="26"/>
      <c r="AM35" s="26"/>
      <c r="AN35" s="26"/>
      <c r="AO35" s="26"/>
      <c r="AP35" s="26"/>
      <c r="AQ35" s="26"/>
      <c r="AR35" s="26"/>
      <c r="AS35" s="26"/>
      <c r="AT35" s="26"/>
      <c r="AU35" s="340" t="s">
        <v>33</v>
      </c>
      <c r="AV35" s="340"/>
      <c r="AW35" s="340"/>
      <c r="AX35" s="340"/>
      <c r="AY35" s="340"/>
      <c r="AZ35" s="340"/>
      <c r="BA35" s="340"/>
      <c r="BB35" s="340"/>
      <c r="BD35" s="340" t="s">
        <v>33</v>
      </c>
      <c r="BE35" s="340"/>
      <c r="BF35" s="340"/>
      <c r="BG35" s="340"/>
      <c r="BH35" s="340"/>
      <c r="BI35" s="340"/>
      <c r="BJ35" s="340"/>
      <c r="BK35" s="340"/>
      <c r="BL35" s="26"/>
      <c r="BM35" s="340" t="s">
        <v>33</v>
      </c>
      <c r="BN35" s="340"/>
      <c r="BO35" s="340"/>
      <c r="BP35" s="340"/>
      <c r="BQ35" s="340"/>
      <c r="BR35" s="340"/>
      <c r="BS35" s="340"/>
      <c r="BT35" s="340"/>
      <c r="BU35" s="26"/>
      <c r="BV35" s="340" t="s">
        <v>33</v>
      </c>
      <c r="BW35" s="340"/>
      <c r="BX35" s="340"/>
      <c r="BY35" s="340"/>
      <c r="BZ35" s="340"/>
      <c r="CA35" s="340"/>
      <c r="CB35" s="340"/>
      <c r="CC35" s="340"/>
    </row>
    <row r="36" spans="1:81" x14ac:dyDescent="0.25">
      <c r="A36" s="3" t="s">
        <v>6</v>
      </c>
      <c r="B36" s="23">
        <v>1</v>
      </c>
      <c r="C36" s="23">
        <v>7</v>
      </c>
      <c r="D36" s="23">
        <v>8</v>
      </c>
      <c r="E36" s="23">
        <v>9</v>
      </c>
      <c r="F36" s="23">
        <v>10</v>
      </c>
      <c r="G36" s="23">
        <v>11</v>
      </c>
      <c r="H36" s="23">
        <v>12</v>
      </c>
      <c r="I36" s="26"/>
      <c r="J36" s="3" t="s">
        <v>6</v>
      </c>
      <c r="K36" s="23">
        <v>1</v>
      </c>
      <c r="L36" s="23">
        <v>7</v>
      </c>
      <c r="M36" s="23">
        <v>8</v>
      </c>
      <c r="N36" s="23">
        <v>9</v>
      </c>
      <c r="O36" s="23">
        <v>10</v>
      </c>
      <c r="P36" s="23">
        <v>11</v>
      </c>
      <c r="Q36" s="23">
        <v>12</v>
      </c>
      <c r="R36" s="26"/>
      <c r="S36" s="3" t="s">
        <v>6</v>
      </c>
      <c r="T36" s="23">
        <v>1</v>
      </c>
      <c r="U36" s="23">
        <v>7</v>
      </c>
      <c r="V36" s="23">
        <v>8</v>
      </c>
      <c r="W36" s="23">
        <v>9</v>
      </c>
      <c r="X36" s="23">
        <v>10</v>
      </c>
      <c r="Y36" s="23">
        <v>11</v>
      </c>
      <c r="Z36" s="23">
        <v>12</v>
      </c>
      <c r="AA36" s="26"/>
      <c r="AB36" s="3" t="s">
        <v>6</v>
      </c>
      <c r="AC36" s="23">
        <v>1</v>
      </c>
      <c r="AD36" s="23">
        <v>7</v>
      </c>
      <c r="AE36" s="23">
        <v>8</v>
      </c>
      <c r="AF36" s="23">
        <v>9</v>
      </c>
      <c r="AG36" s="23">
        <v>10</v>
      </c>
      <c r="AH36" s="23">
        <v>11</v>
      </c>
      <c r="AI36" s="23">
        <v>12</v>
      </c>
      <c r="AJ36" s="26"/>
      <c r="AK36" s="26"/>
      <c r="AL36" s="26"/>
      <c r="AM36" s="26"/>
      <c r="AN36" s="26"/>
      <c r="AU36" s="3" t="s">
        <v>6</v>
      </c>
      <c r="AV36" s="23">
        <v>1</v>
      </c>
      <c r="AW36" s="23">
        <v>7</v>
      </c>
      <c r="AX36" s="23">
        <v>8</v>
      </c>
      <c r="AY36" s="23">
        <v>9</v>
      </c>
      <c r="AZ36" s="23">
        <v>10</v>
      </c>
      <c r="BA36" s="23">
        <v>11</v>
      </c>
      <c r="BB36" s="23">
        <v>12</v>
      </c>
      <c r="BD36" s="3" t="s">
        <v>6</v>
      </c>
      <c r="BE36" s="23">
        <v>1</v>
      </c>
      <c r="BF36" s="23">
        <v>7</v>
      </c>
      <c r="BG36" s="23">
        <v>8</v>
      </c>
      <c r="BH36" s="23">
        <v>9</v>
      </c>
      <c r="BI36" s="23">
        <v>10</v>
      </c>
      <c r="BJ36" s="23">
        <v>11</v>
      </c>
      <c r="BK36" s="23">
        <v>12</v>
      </c>
      <c r="BL36" s="26"/>
      <c r="BM36" s="3" t="s">
        <v>6</v>
      </c>
      <c r="BN36" s="23">
        <v>1</v>
      </c>
      <c r="BO36" s="23">
        <v>7</v>
      </c>
      <c r="BP36" s="23">
        <v>8</v>
      </c>
      <c r="BQ36" s="23">
        <v>9</v>
      </c>
      <c r="BR36" s="23">
        <v>10</v>
      </c>
      <c r="BS36" s="23">
        <v>11</v>
      </c>
      <c r="BT36" s="23">
        <v>12</v>
      </c>
      <c r="BU36" s="26"/>
      <c r="BV36" s="3" t="s">
        <v>6</v>
      </c>
      <c r="BW36" s="23">
        <v>1</v>
      </c>
      <c r="BX36" s="23">
        <v>7</v>
      </c>
      <c r="BY36" s="23">
        <v>8</v>
      </c>
      <c r="BZ36" s="23">
        <v>9</v>
      </c>
      <c r="CA36" s="23">
        <v>10</v>
      </c>
      <c r="CB36" s="23">
        <v>11</v>
      </c>
      <c r="CC36" s="23">
        <v>12</v>
      </c>
    </row>
    <row r="37" spans="1:81" x14ac:dyDescent="0.25">
      <c r="A37" s="3" t="s">
        <v>7</v>
      </c>
      <c r="B37" s="23">
        <v>2</v>
      </c>
      <c r="C37" s="18">
        <v>13</v>
      </c>
      <c r="D37" s="18">
        <v>14</v>
      </c>
      <c r="E37" s="18">
        <v>15</v>
      </c>
      <c r="F37" s="18">
        <v>16</v>
      </c>
      <c r="G37" s="18">
        <v>17</v>
      </c>
      <c r="H37" s="18">
        <v>18</v>
      </c>
      <c r="I37" s="26"/>
      <c r="J37" s="3" t="s">
        <v>7</v>
      </c>
      <c r="K37" s="23">
        <v>2</v>
      </c>
      <c r="L37" s="18">
        <v>13</v>
      </c>
      <c r="M37" s="18">
        <v>14</v>
      </c>
      <c r="N37" s="18">
        <v>15</v>
      </c>
      <c r="O37" s="18">
        <v>16</v>
      </c>
      <c r="P37" s="18">
        <v>17</v>
      </c>
      <c r="Q37" s="18">
        <v>18</v>
      </c>
      <c r="R37" s="26"/>
      <c r="S37" s="3" t="s">
        <v>7</v>
      </c>
      <c r="T37" s="23">
        <v>2</v>
      </c>
      <c r="U37" s="18">
        <v>13</v>
      </c>
      <c r="V37" s="18">
        <v>14</v>
      </c>
      <c r="W37" s="18">
        <v>15</v>
      </c>
      <c r="X37" s="18">
        <v>16</v>
      </c>
      <c r="Y37" s="18">
        <v>17</v>
      </c>
      <c r="Z37" s="18">
        <v>18</v>
      </c>
      <c r="AA37" s="26"/>
      <c r="AB37" s="3" t="s">
        <v>7</v>
      </c>
      <c r="AC37" s="23">
        <v>2</v>
      </c>
      <c r="AD37" s="18">
        <v>13</v>
      </c>
      <c r="AE37" s="18">
        <v>14</v>
      </c>
      <c r="AF37" s="18">
        <v>15</v>
      </c>
      <c r="AG37" s="18">
        <v>16</v>
      </c>
      <c r="AH37" s="18">
        <v>17</v>
      </c>
      <c r="AI37" s="18">
        <v>18</v>
      </c>
      <c r="AJ37" s="26"/>
      <c r="AK37" s="26"/>
      <c r="AL37" s="26"/>
      <c r="AM37" s="26"/>
      <c r="AN37" s="26"/>
      <c r="AO37" s="26"/>
      <c r="AP37" s="26"/>
      <c r="AQ37" s="26"/>
      <c r="AR37" s="26"/>
      <c r="AS37" s="26"/>
      <c r="AT37" s="26"/>
      <c r="AU37" s="3" t="s">
        <v>7</v>
      </c>
      <c r="AV37" s="23">
        <v>2</v>
      </c>
      <c r="AW37" s="18">
        <v>13</v>
      </c>
      <c r="AX37" s="18">
        <v>14</v>
      </c>
      <c r="AY37" s="18">
        <v>15</v>
      </c>
      <c r="AZ37" s="18">
        <v>16</v>
      </c>
      <c r="BA37" s="18">
        <v>17</v>
      </c>
      <c r="BB37" s="18">
        <v>18</v>
      </c>
      <c r="BD37" s="3" t="s">
        <v>7</v>
      </c>
      <c r="BE37" s="23">
        <v>2</v>
      </c>
      <c r="BF37" s="18">
        <v>13</v>
      </c>
      <c r="BG37" s="18">
        <v>14</v>
      </c>
      <c r="BH37" s="18">
        <v>15</v>
      </c>
      <c r="BI37" s="18">
        <v>16</v>
      </c>
      <c r="BJ37" s="18">
        <v>17</v>
      </c>
      <c r="BK37" s="18">
        <v>18</v>
      </c>
      <c r="BL37" s="26"/>
      <c r="BM37" s="3" t="s">
        <v>7</v>
      </c>
      <c r="BN37" s="23">
        <v>2</v>
      </c>
      <c r="BO37" s="18">
        <v>13</v>
      </c>
      <c r="BP37" s="18">
        <v>14</v>
      </c>
      <c r="BQ37" s="18">
        <v>15</v>
      </c>
      <c r="BR37" s="18">
        <v>16</v>
      </c>
      <c r="BS37" s="18">
        <v>17</v>
      </c>
      <c r="BT37" s="18">
        <v>18</v>
      </c>
      <c r="BU37" s="26"/>
      <c r="BV37" s="3" t="s">
        <v>7</v>
      </c>
      <c r="BW37" s="23">
        <v>2</v>
      </c>
      <c r="BX37" s="18">
        <v>13</v>
      </c>
      <c r="BY37" s="18">
        <v>14</v>
      </c>
      <c r="BZ37" s="18">
        <v>15</v>
      </c>
      <c r="CA37" s="18">
        <v>16</v>
      </c>
      <c r="CB37" s="18">
        <v>17</v>
      </c>
      <c r="CC37" s="18">
        <v>18</v>
      </c>
    </row>
    <row r="38" spans="1:81" x14ac:dyDescent="0.25">
      <c r="A38" s="3" t="s">
        <v>14</v>
      </c>
      <c r="B38" s="23">
        <v>3</v>
      </c>
      <c r="C38" s="18">
        <v>19</v>
      </c>
      <c r="D38" s="18">
        <v>20</v>
      </c>
      <c r="E38" s="18">
        <v>21</v>
      </c>
      <c r="F38" s="18">
        <v>22</v>
      </c>
      <c r="G38" s="18">
        <v>23</v>
      </c>
      <c r="H38" s="18">
        <v>24</v>
      </c>
      <c r="I38" s="26"/>
      <c r="J38" s="3" t="s">
        <v>14</v>
      </c>
      <c r="K38" s="23">
        <v>3</v>
      </c>
      <c r="L38" s="18">
        <v>19</v>
      </c>
      <c r="M38" s="18">
        <v>20</v>
      </c>
      <c r="N38" s="18">
        <v>21</v>
      </c>
      <c r="O38" s="18">
        <v>22</v>
      </c>
      <c r="P38" s="18">
        <v>23</v>
      </c>
      <c r="Q38" s="18">
        <v>24</v>
      </c>
      <c r="R38" s="26"/>
      <c r="S38" s="3" t="s">
        <v>14</v>
      </c>
      <c r="T38" s="23">
        <v>3</v>
      </c>
      <c r="U38" s="18">
        <v>19</v>
      </c>
      <c r="V38" s="18">
        <v>20</v>
      </c>
      <c r="W38" s="18">
        <v>21</v>
      </c>
      <c r="X38" s="18">
        <v>22</v>
      </c>
      <c r="Y38" s="18">
        <v>23</v>
      </c>
      <c r="Z38" s="18">
        <v>24</v>
      </c>
      <c r="AA38" s="26"/>
      <c r="AB38" s="3" t="s">
        <v>14</v>
      </c>
      <c r="AC38" s="23">
        <v>3</v>
      </c>
      <c r="AD38" s="18">
        <v>19</v>
      </c>
      <c r="AE38" s="18">
        <v>20</v>
      </c>
      <c r="AF38" s="18">
        <v>21</v>
      </c>
      <c r="AG38" s="18">
        <v>22</v>
      </c>
      <c r="AH38" s="18">
        <v>23</v>
      </c>
      <c r="AI38" s="18">
        <v>24</v>
      </c>
      <c r="AJ38" s="26"/>
      <c r="AK38" s="26"/>
      <c r="AL38" s="26"/>
      <c r="AM38" s="26"/>
      <c r="AN38" s="26"/>
      <c r="AO38" s="26"/>
      <c r="AP38" s="26"/>
      <c r="AQ38" s="26"/>
      <c r="AR38" s="26"/>
      <c r="AS38" s="26"/>
      <c r="AT38" s="26"/>
      <c r="AU38" s="3" t="s">
        <v>14</v>
      </c>
      <c r="AV38" s="23">
        <v>3</v>
      </c>
      <c r="AW38" s="18">
        <v>19</v>
      </c>
      <c r="AX38" s="18">
        <v>20</v>
      </c>
      <c r="AY38" s="18">
        <v>21</v>
      </c>
      <c r="AZ38" s="18">
        <v>22</v>
      </c>
      <c r="BA38" s="18">
        <v>23</v>
      </c>
      <c r="BB38" s="18">
        <v>24</v>
      </c>
      <c r="BD38" s="3" t="s">
        <v>14</v>
      </c>
      <c r="BE38" s="23">
        <v>3</v>
      </c>
      <c r="BF38" s="18">
        <v>19</v>
      </c>
      <c r="BG38" s="18">
        <v>20</v>
      </c>
      <c r="BH38" s="18">
        <v>21</v>
      </c>
      <c r="BI38" s="18">
        <v>22</v>
      </c>
      <c r="BJ38" s="18">
        <v>23</v>
      </c>
      <c r="BK38" s="18">
        <v>24</v>
      </c>
      <c r="BL38" s="26"/>
      <c r="BM38" s="3" t="s">
        <v>14</v>
      </c>
      <c r="BN38" s="23">
        <v>3</v>
      </c>
      <c r="BO38" s="18">
        <v>19</v>
      </c>
      <c r="BP38" s="18">
        <v>20</v>
      </c>
      <c r="BQ38" s="18">
        <v>21</v>
      </c>
      <c r="BR38" s="18">
        <v>22</v>
      </c>
      <c r="BS38" s="18">
        <v>23</v>
      </c>
      <c r="BT38" s="18">
        <v>24</v>
      </c>
      <c r="BU38" s="26"/>
      <c r="BV38" s="3" t="s">
        <v>14</v>
      </c>
      <c r="BW38" s="23">
        <v>3</v>
      </c>
      <c r="BX38" s="18">
        <v>19</v>
      </c>
      <c r="BY38" s="18">
        <v>20</v>
      </c>
      <c r="BZ38" s="18">
        <v>21</v>
      </c>
      <c r="CA38" s="18">
        <v>22</v>
      </c>
      <c r="CB38" s="18">
        <v>23</v>
      </c>
      <c r="CC38" s="18">
        <v>24</v>
      </c>
    </row>
    <row r="39" spans="1:81" x14ac:dyDescent="0.25">
      <c r="A39" s="3" t="s">
        <v>15</v>
      </c>
      <c r="B39" s="23">
        <v>4</v>
      </c>
      <c r="C39" s="18">
        <v>25</v>
      </c>
      <c r="D39" s="18">
        <v>26</v>
      </c>
      <c r="E39" s="18">
        <v>27</v>
      </c>
      <c r="F39" s="18">
        <v>28</v>
      </c>
      <c r="G39" s="18">
        <v>29</v>
      </c>
      <c r="H39" s="18">
        <v>30</v>
      </c>
      <c r="I39" s="26"/>
      <c r="J39" s="3" t="s">
        <v>15</v>
      </c>
      <c r="K39" s="23">
        <v>4</v>
      </c>
      <c r="L39" s="18">
        <v>25</v>
      </c>
      <c r="M39" s="18">
        <v>26</v>
      </c>
      <c r="N39" s="18">
        <v>27</v>
      </c>
      <c r="O39" s="18">
        <v>28</v>
      </c>
      <c r="P39" s="18">
        <v>29</v>
      </c>
      <c r="Q39" s="18">
        <v>30</v>
      </c>
      <c r="R39" s="26"/>
      <c r="S39" s="3" t="s">
        <v>15</v>
      </c>
      <c r="T39" s="23">
        <v>4</v>
      </c>
      <c r="U39" s="18">
        <v>25</v>
      </c>
      <c r="V39" s="18">
        <v>26</v>
      </c>
      <c r="W39" s="18">
        <v>27</v>
      </c>
      <c r="X39" s="18">
        <v>28</v>
      </c>
      <c r="Y39" s="18">
        <v>29</v>
      </c>
      <c r="Z39" s="18">
        <v>30</v>
      </c>
      <c r="AA39" s="26"/>
      <c r="AB39" s="3" t="s">
        <v>15</v>
      </c>
      <c r="AC39" s="23">
        <v>4</v>
      </c>
      <c r="AD39" s="18">
        <v>25</v>
      </c>
      <c r="AE39" s="18">
        <v>26</v>
      </c>
      <c r="AF39" s="18">
        <v>27</v>
      </c>
      <c r="AG39" s="18">
        <v>28</v>
      </c>
      <c r="AH39" s="18">
        <v>29</v>
      </c>
      <c r="AI39" s="18">
        <v>30</v>
      </c>
      <c r="AJ39" s="26"/>
      <c r="AK39" s="26"/>
      <c r="AL39" s="26"/>
      <c r="AM39" s="26"/>
      <c r="AN39" s="26"/>
      <c r="AO39" s="26"/>
      <c r="AP39" s="26"/>
      <c r="AQ39" s="26"/>
      <c r="AR39" s="26"/>
      <c r="AS39" s="26"/>
      <c r="AT39" s="26"/>
      <c r="AU39" s="3" t="s">
        <v>15</v>
      </c>
      <c r="AV39" s="23">
        <v>4</v>
      </c>
      <c r="AW39" s="18">
        <v>25</v>
      </c>
      <c r="AX39" s="18">
        <v>26</v>
      </c>
      <c r="AY39" s="18">
        <v>27</v>
      </c>
      <c r="AZ39" s="18">
        <v>28</v>
      </c>
      <c r="BA39" s="18">
        <v>29</v>
      </c>
      <c r="BB39" s="18">
        <v>30</v>
      </c>
      <c r="BD39" s="3" t="s">
        <v>15</v>
      </c>
      <c r="BE39" s="23">
        <v>4</v>
      </c>
      <c r="BF39" s="18">
        <v>25</v>
      </c>
      <c r="BG39" s="18">
        <v>26</v>
      </c>
      <c r="BH39" s="18">
        <v>27</v>
      </c>
      <c r="BI39" s="18">
        <v>28</v>
      </c>
      <c r="BJ39" s="18">
        <v>29</v>
      </c>
      <c r="BK39" s="18">
        <v>30</v>
      </c>
      <c r="BL39" s="26"/>
      <c r="BM39" s="3" t="s">
        <v>15</v>
      </c>
      <c r="BN39" s="23">
        <v>4</v>
      </c>
      <c r="BO39" s="18">
        <v>25</v>
      </c>
      <c r="BP39" s="18">
        <v>26</v>
      </c>
      <c r="BQ39" s="18">
        <v>27</v>
      </c>
      <c r="BR39" s="18">
        <v>28</v>
      </c>
      <c r="BS39" s="18">
        <v>29</v>
      </c>
      <c r="BT39" s="18">
        <v>30</v>
      </c>
      <c r="BU39" s="26"/>
      <c r="BV39" s="3" t="s">
        <v>15</v>
      </c>
      <c r="BW39" s="23">
        <v>4</v>
      </c>
      <c r="BX39" s="18">
        <v>25</v>
      </c>
      <c r="BY39" s="18">
        <v>26</v>
      </c>
      <c r="BZ39" s="18">
        <v>27</v>
      </c>
      <c r="CA39" s="18">
        <v>28</v>
      </c>
      <c r="CB39" s="18">
        <v>29</v>
      </c>
      <c r="CC39" s="18">
        <v>30</v>
      </c>
    </row>
    <row r="40" spans="1:81" x14ac:dyDescent="0.25">
      <c r="A40" s="3" t="s">
        <v>16</v>
      </c>
      <c r="B40" s="23">
        <v>5</v>
      </c>
      <c r="C40" s="18">
        <v>31</v>
      </c>
      <c r="D40" s="18">
        <v>32</v>
      </c>
      <c r="E40" s="18">
        <v>33</v>
      </c>
      <c r="F40" s="18">
        <v>34</v>
      </c>
      <c r="G40" s="18">
        <v>35</v>
      </c>
      <c r="H40" s="18">
        <v>36</v>
      </c>
      <c r="I40" s="26"/>
      <c r="J40" s="3" t="s">
        <v>16</v>
      </c>
      <c r="K40" s="23">
        <v>5</v>
      </c>
      <c r="L40" s="18">
        <v>31</v>
      </c>
      <c r="M40" s="18">
        <v>32</v>
      </c>
      <c r="N40" s="18">
        <v>33</v>
      </c>
      <c r="O40" s="18">
        <v>34</v>
      </c>
      <c r="P40" s="18">
        <v>35</v>
      </c>
      <c r="Q40" s="18">
        <v>36</v>
      </c>
      <c r="R40" s="26"/>
      <c r="S40" s="3" t="s">
        <v>16</v>
      </c>
      <c r="T40" s="23">
        <v>5</v>
      </c>
      <c r="U40" s="18">
        <v>31</v>
      </c>
      <c r="V40" s="18">
        <v>32</v>
      </c>
      <c r="W40" s="18">
        <v>33</v>
      </c>
      <c r="X40" s="18">
        <v>34</v>
      </c>
      <c r="Y40" s="18">
        <v>35</v>
      </c>
      <c r="Z40" s="18">
        <v>36</v>
      </c>
      <c r="AA40" s="26"/>
      <c r="AB40" s="3" t="s">
        <v>16</v>
      </c>
      <c r="AC40" s="23">
        <v>5</v>
      </c>
      <c r="AD40" s="18">
        <v>31</v>
      </c>
      <c r="AE40" s="18">
        <v>32</v>
      </c>
      <c r="AF40" s="18">
        <v>33</v>
      </c>
      <c r="AG40" s="18">
        <v>34</v>
      </c>
      <c r="AH40" s="18">
        <v>35</v>
      </c>
      <c r="AI40" s="18">
        <v>36</v>
      </c>
      <c r="AJ40" s="26"/>
      <c r="AK40" s="26"/>
      <c r="AL40" s="26"/>
      <c r="AM40" s="26"/>
      <c r="AN40" s="26"/>
      <c r="AO40" s="26"/>
      <c r="AP40" s="26"/>
      <c r="AQ40" s="26"/>
      <c r="AR40" s="26"/>
      <c r="AS40" s="26"/>
      <c r="AT40" s="26"/>
      <c r="AU40" s="3" t="s">
        <v>16</v>
      </c>
      <c r="AV40" s="23">
        <v>5</v>
      </c>
      <c r="AW40" s="18">
        <v>31</v>
      </c>
      <c r="AX40" s="18">
        <v>32</v>
      </c>
      <c r="AY40" s="18">
        <v>33</v>
      </c>
      <c r="AZ40" s="18">
        <v>34</v>
      </c>
      <c r="BA40" s="18">
        <v>35</v>
      </c>
      <c r="BB40" s="18">
        <v>36</v>
      </c>
      <c r="BD40" s="3" t="s">
        <v>16</v>
      </c>
      <c r="BE40" s="23">
        <v>5</v>
      </c>
      <c r="BF40" s="18">
        <v>31</v>
      </c>
      <c r="BG40" s="18">
        <v>32</v>
      </c>
      <c r="BH40" s="18">
        <v>33</v>
      </c>
      <c r="BI40" s="18">
        <v>34</v>
      </c>
      <c r="BJ40" s="18">
        <v>35</v>
      </c>
      <c r="BK40" s="18">
        <v>36</v>
      </c>
      <c r="BL40" s="26"/>
      <c r="BM40" s="3" t="s">
        <v>16</v>
      </c>
      <c r="BN40" s="23">
        <v>5</v>
      </c>
      <c r="BO40" s="18">
        <v>31</v>
      </c>
      <c r="BP40" s="18">
        <v>32</v>
      </c>
      <c r="BQ40" s="18">
        <v>33</v>
      </c>
      <c r="BR40" s="18">
        <v>34</v>
      </c>
      <c r="BS40" s="18">
        <v>35</v>
      </c>
      <c r="BT40" s="18">
        <v>36</v>
      </c>
      <c r="BU40" s="26"/>
      <c r="BV40" s="3" t="s">
        <v>16</v>
      </c>
      <c r="BW40" s="23">
        <v>5</v>
      </c>
      <c r="BX40" s="18">
        <v>31</v>
      </c>
      <c r="BY40" s="18">
        <v>32</v>
      </c>
      <c r="BZ40" s="18">
        <v>33</v>
      </c>
      <c r="CA40" s="18">
        <v>34</v>
      </c>
      <c r="CB40" s="18">
        <v>35</v>
      </c>
      <c r="CC40" s="18">
        <v>36</v>
      </c>
    </row>
    <row r="41" spans="1:81" x14ac:dyDescent="0.25">
      <c r="A41" s="3" t="s">
        <v>17</v>
      </c>
      <c r="B41" s="23">
        <v>6</v>
      </c>
      <c r="C41" s="18">
        <v>37</v>
      </c>
      <c r="D41" s="18">
        <v>38</v>
      </c>
      <c r="E41" s="18">
        <v>39</v>
      </c>
      <c r="F41" s="18">
        <v>40</v>
      </c>
      <c r="G41" s="18">
        <v>41</v>
      </c>
      <c r="H41" s="18">
        <v>42</v>
      </c>
      <c r="I41" s="26"/>
      <c r="J41" s="3" t="s">
        <v>17</v>
      </c>
      <c r="K41" s="23">
        <v>6</v>
      </c>
      <c r="L41" s="18">
        <v>37</v>
      </c>
      <c r="M41" s="18">
        <v>38</v>
      </c>
      <c r="N41" s="18">
        <v>39</v>
      </c>
      <c r="O41" s="18">
        <v>40</v>
      </c>
      <c r="P41" s="18">
        <v>41</v>
      </c>
      <c r="Q41" s="18">
        <v>42</v>
      </c>
      <c r="R41" s="26"/>
      <c r="S41" s="3" t="s">
        <v>17</v>
      </c>
      <c r="T41" s="23">
        <v>6</v>
      </c>
      <c r="U41" s="18">
        <v>37</v>
      </c>
      <c r="V41" s="18">
        <v>38</v>
      </c>
      <c r="W41" s="18">
        <v>39</v>
      </c>
      <c r="X41" s="18">
        <v>40</v>
      </c>
      <c r="Y41" s="18">
        <v>41</v>
      </c>
      <c r="Z41" s="18">
        <v>42</v>
      </c>
      <c r="AA41" s="26"/>
      <c r="AB41" s="3" t="s">
        <v>17</v>
      </c>
      <c r="AC41" s="23">
        <v>6</v>
      </c>
      <c r="AD41" s="18">
        <v>37</v>
      </c>
      <c r="AE41" s="18">
        <v>38</v>
      </c>
      <c r="AF41" s="18">
        <v>39</v>
      </c>
      <c r="AG41" s="18">
        <v>40</v>
      </c>
      <c r="AH41" s="18">
        <v>41</v>
      </c>
      <c r="AI41" s="18">
        <v>42</v>
      </c>
      <c r="AJ41" s="26"/>
      <c r="AK41" s="26"/>
      <c r="AL41" s="26"/>
      <c r="AM41" s="26"/>
      <c r="AN41" s="26"/>
      <c r="AO41" s="26"/>
      <c r="AP41" s="26"/>
      <c r="AQ41" s="26"/>
      <c r="AR41" s="26"/>
      <c r="AS41" s="26"/>
      <c r="AT41" s="26"/>
      <c r="AU41" s="3" t="s">
        <v>17</v>
      </c>
      <c r="AV41" s="23">
        <v>6</v>
      </c>
      <c r="AW41" s="18">
        <v>37</v>
      </c>
      <c r="AX41" s="18">
        <v>38</v>
      </c>
      <c r="AY41" s="18">
        <v>39</v>
      </c>
      <c r="AZ41" s="18">
        <v>40</v>
      </c>
      <c r="BA41" s="18">
        <v>41</v>
      </c>
      <c r="BB41" s="18">
        <v>42</v>
      </c>
      <c r="BD41" s="3" t="s">
        <v>17</v>
      </c>
      <c r="BE41" s="23">
        <v>6</v>
      </c>
      <c r="BF41" s="18">
        <v>37</v>
      </c>
      <c r="BG41" s="18">
        <v>38</v>
      </c>
      <c r="BH41" s="18">
        <v>39</v>
      </c>
      <c r="BI41" s="18">
        <v>40</v>
      </c>
      <c r="BJ41" s="18">
        <v>41</v>
      </c>
      <c r="BK41" s="18">
        <v>42</v>
      </c>
      <c r="BL41" s="26"/>
      <c r="BM41" s="3" t="s">
        <v>17</v>
      </c>
      <c r="BN41" s="23">
        <v>6</v>
      </c>
      <c r="BO41" s="18">
        <v>37</v>
      </c>
      <c r="BP41" s="18">
        <v>38</v>
      </c>
      <c r="BQ41" s="18">
        <v>39</v>
      </c>
      <c r="BR41" s="18">
        <v>40</v>
      </c>
      <c r="BS41" s="18">
        <v>41</v>
      </c>
      <c r="BT41" s="18">
        <v>42</v>
      </c>
      <c r="BU41" s="26"/>
      <c r="BV41" s="3" t="s">
        <v>17</v>
      </c>
      <c r="BW41" s="23">
        <v>6</v>
      </c>
      <c r="BX41" s="18">
        <v>37</v>
      </c>
      <c r="BY41" s="18">
        <v>38</v>
      </c>
      <c r="BZ41" s="18">
        <v>39</v>
      </c>
      <c r="CA41" s="18">
        <v>40</v>
      </c>
      <c r="CB41" s="18">
        <v>41</v>
      </c>
      <c r="CC41" s="18">
        <v>42</v>
      </c>
    </row>
    <row r="42" spans="1:81" x14ac:dyDescent="0.25">
      <c r="A42" s="3" t="s">
        <v>18</v>
      </c>
      <c r="B42" s="23">
        <v>7</v>
      </c>
      <c r="C42" s="18">
        <v>43</v>
      </c>
      <c r="D42" s="18">
        <v>44</v>
      </c>
      <c r="E42" s="18">
        <v>45</v>
      </c>
      <c r="F42" s="18">
        <v>46</v>
      </c>
      <c r="G42" s="18">
        <v>47</v>
      </c>
      <c r="H42" s="18">
        <v>48</v>
      </c>
      <c r="I42" s="26"/>
      <c r="J42" s="3" t="s">
        <v>18</v>
      </c>
      <c r="K42" s="23">
        <v>7</v>
      </c>
      <c r="L42" s="18">
        <v>43</v>
      </c>
      <c r="M42" s="18">
        <v>44</v>
      </c>
      <c r="N42" s="18">
        <v>45</v>
      </c>
      <c r="O42" s="18">
        <v>46</v>
      </c>
      <c r="P42" s="18">
        <v>47</v>
      </c>
      <c r="Q42" s="18">
        <v>48</v>
      </c>
      <c r="R42" s="26"/>
      <c r="S42" s="3" t="s">
        <v>18</v>
      </c>
      <c r="T42" s="23">
        <v>7</v>
      </c>
      <c r="U42" s="18">
        <v>43</v>
      </c>
      <c r="V42" s="18">
        <v>44</v>
      </c>
      <c r="W42" s="18">
        <v>45</v>
      </c>
      <c r="X42" s="18">
        <v>46</v>
      </c>
      <c r="Y42" s="18">
        <v>47</v>
      </c>
      <c r="Z42" s="18">
        <v>48</v>
      </c>
      <c r="AA42" s="26"/>
      <c r="AB42" s="3" t="s">
        <v>18</v>
      </c>
      <c r="AC42" s="23">
        <v>7</v>
      </c>
      <c r="AD42" s="18">
        <v>43</v>
      </c>
      <c r="AE42" s="18">
        <v>44</v>
      </c>
      <c r="AF42" s="18">
        <v>45</v>
      </c>
      <c r="AG42" s="18">
        <v>46</v>
      </c>
      <c r="AH42" s="18">
        <v>47</v>
      </c>
      <c r="AI42" s="18">
        <v>48</v>
      </c>
      <c r="AJ42" s="26"/>
      <c r="AK42" s="26"/>
      <c r="AL42" s="26"/>
      <c r="AM42" s="26"/>
      <c r="AN42" s="26"/>
      <c r="AO42" s="26"/>
      <c r="AP42" s="26"/>
      <c r="AQ42" s="26"/>
      <c r="AR42" s="26"/>
      <c r="AS42" s="26"/>
      <c r="AT42" s="26"/>
      <c r="AU42" s="3" t="s">
        <v>18</v>
      </c>
      <c r="AV42" s="23">
        <v>7</v>
      </c>
      <c r="AW42" s="18">
        <v>43</v>
      </c>
      <c r="AX42" s="18">
        <v>44</v>
      </c>
      <c r="AY42" s="18">
        <v>45</v>
      </c>
      <c r="AZ42" s="18">
        <v>46</v>
      </c>
      <c r="BA42" s="18">
        <v>47</v>
      </c>
      <c r="BB42" s="18">
        <v>48</v>
      </c>
      <c r="BD42" s="3" t="s">
        <v>18</v>
      </c>
      <c r="BE42" s="23">
        <v>7</v>
      </c>
      <c r="BF42" s="18">
        <v>43</v>
      </c>
      <c r="BG42" s="18">
        <v>44</v>
      </c>
      <c r="BH42" s="18">
        <v>45</v>
      </c>
      <c r="BI42" s="18">
        <v>46</v>
      </c>
      <c r="BJ42" s="18">
        <v>47</v>
      </c>
      <c r="BK42" s="18">
        <v>48</v>
      </c>
      <c r="BL42" s="26"/>
      <c r="BM42" s="3" t="s">
        <v>18</v>
      </c>
      <c r="BN42" s="23">
        <v>7</v>
      </c>
      <c r="BO42" s="18">
        <v>43</v>
      </c>
      <c r="BP42" s="18">
        <v>44</v>
      </c>
      <c r="BQ42" s="18">
        <v>45</v>
      </c>
      <c r="BR42" s="18">
        <v>46</v>
      </c>
      <c r="BS42" s="18">
        <v>47</v>
      </c>
      <c r="BT42" s="18">
        <v>48</v>
      </c>
      <c r="BU42" s="26"/>
      <c r="BV42" s="3" t="s">
        <v>18</v>
      </c>
      <c r="BW42" s="23">
        <v>7</v>
      </c>
      <c r="BX42" s="18">
        <v>43</v>
      </c>
      <c r="BY42" s="18">
        <v>44</v>
      </c>
      <c r="BZ42" s="18">
        <v>45</v>
      </c>
      <c r="CA42" s="18">
        <v>46</v>
      </c>
      <c r="CB42" s="18">
        <v>47</v>
      </c>
      <c r="CC42" s="18">
        <v>48</v>
      </c>
    </row>
    <row r="43" spans="1:81" x14ac:dyDescent="0.25">
      <c r="A43" s="3" t="s">
        <v>19</v>
      </c>
      <c r="B43" s="23">
        <v>8</v>
      </c>
      <c r="C43" s="18">
        <v>49</v>
      </c>
      <c r="D43" s="18">
        <v>8</v>
      </c>
      <c r="E43" s="18">
        <v>9</v>
      </c>
      <c r="F43" s="18">
        <v>10</v>
      </c>
      <c r="G43" s="18">
        <v>11</v>
      </c>
      <c r="H43" s="18">
        <v>12</v>
      </c>
      <c r="I43" s="26"/>
      <c r="J43" s="3" t="s">
        <v>19</v>
      </c>
      <c r="K43" s="23">
        <v>8</v>
      </c>
      <c r="L43" s="18">
        <v>49</v>
      </c>
      <c r="M43" s="18">
        <v>8</v>
      </c>
      <c r="N43" s="18">
        <v>9</v>
      </c>
      <c r="O43" s="18">
        <v>10</v>
      </c>
      <c r="P43" s="18">
        <v>11</v>
      </c>
      <c r="Q43" s="18">
        <v>12</v>
      </c>
      <c r="R43" s="26"/>
      <c r="S43" s="3" t="s">
        <v>19</v>
      </c>
      <c r="T43" s="23">
        <v>8</v>
      </c>
      <c r="U43" s="18">
        <v>49</v>
      </c>
      <c r="V43" s="18">
        <v>8</v>
      </c>
      <c r="W43" s="18">
        <v>9</v>
      </c>
      <c r="X43" s="18">
        <v>10</v>
      </c>
      <c r="Y43" s="18">
        <v>11</v>
      </c>
      <c r="Z43" s="18">
        <v>12</v>
      </c>
      <c r="AA43" s="26"/>
      <c r="AB43" s="3" t="s">
        <v>19</v>
      </c>
      <c r="AC43" s="23">
        <v>8</v>
      </c>
      <c r="AD43" s="18">
        <v>49</v>
      </c>
      <c r="AE43" s="18">
        <v>8</v>
      </c>
      <c r="AF43" s="18">
        <v>9</v>
      </c>
      <c r="AG43" s="18">
        <v>10</v>
      </c>
      <c r="AH43" s="18">
        <v>11</v>
      </c>
      <c r="AI43" s="18">
        <v>12</v>
      </c>
      <c r="AJ43" s="26"/>
      <c r="AK43" s="26"/>
      <c r="AL43" s="26"/>
      <c r="AM43" s="26"/>
      <c r="AN43" s="26"/>
      <c r="AO43" s="26"/>
      <c r="AP43" s="26"/>
      <c r="AQ43" s="26"/>
      <c r="AR43" s="26"/>
      <c r="AS43" s="26"/>
      <c r="AT43" s="26"/>
      <c r="AU43" s="3" t="s">
        <v>19</v>
      </c>
      <c r="AV43" s="23">
        <v>8</v>
      </c>
      <c r="AW43" s="18">
        <v>49</v>
      </c>
      <c r="AX43" s="18">
        <v>8</v>
      </c>
      <c r="AY43" s="18">
        <v>9</v>
      </c>
      <c r="AZ43" s="18">
        <v>10</v>
      </c>
      <c r="BA43" s="18">
        <v>11</v>
      </c>
      <c r="BB43" s="18">
        <v>12</v>
      </c>
      <c r="BD43" s="3" t="s">
        <v>19</v>
      </c>
      <c r="BE43" s="23">
        <v>8</v>
      </c>
      <c r="BF43" s="18">
        <v>49</v>
      </c>
      <c r="BG43" s="18">
        <v>8</v>
      </c>
      <c r="BH43" s="18">
        <v>9</v>
      </c>
      <c r="BI43" s="18">
        <v>10</v>
      </c>
      <c r="BJ43" s="18">
        <v>11</v>
      </c>
      <c r="BK43" s="18">
        <v>12</v>
      </c>
      <c r="BL43" s="26"/>
      <c r="BM43" s="3" t="s">
        <v>19</v>
      </c>
      <c r="BN43" s="23">
        <v>8</v>
      </c>
      <c r="BO43" s="18">
        <v>49</v>
      </c>
      <c r="BP43" s="18">
        <v>8</v>
      </c>
      <c r="BQ43" s="18">
        <v>9</v>
      </c>
      <c r="BR43" s="18">
        <v>10</v>
      </c>
      <c r="BS43" s="18">
        <v>11</v>
      </c>
      <c r="BT43" s="18">
        <v>12</v>
      </c>
      <c r="BU43" s="26"/>
      <c r="BV43" s="3" t="s">
        <v>19</v>
      </c>
      <c r="BW43" s="23">
        <v>8</v>
      </c>
      <c r="BX43" s="18">
        <v>49</v>
      </c>
      <c r="BY43" s="18">
        <v>8</v>
      </c>
      <c r="BZ43" s="18">
        <v>9</v>
      </c>
      <c r="CA43" s="18">
        <v>10</v>
      </c>
      <c r="CB43" s="18">
        <v>11</v>
      </c>
      <c r="CC43" s="18">
        <v>12</v>
      </c>
    </row>
    <row r="44" spans="1:81" x14ac:dyDescent="0.25">
      <c r="A44" s="449">
        <v>2023</v>
      </c>
      <c r="B44" s="449"/>
      <c r="C44" s="449"/>
      <c r="D44" s="449"/>
      <c r="E44" s="449"/>
      <c r="F44" s="449"/>
      <c r="G44" s="449"/>
      <c r="H44" s="449"/>
      <c r="I44" s="26"/>
      <c r="J44" s="449" t="s">
        <v>40</v>
      </c>
      <c r="K44" s="449"/>
      <c r="L44" s="449"/>
      <c r="M44" s="449"/>
      <c r="N44" s="449"/>
      <c r="O44" s="449"/>
      <c r="P44" s="449"/>
      <c r="Q44" s="449"/>
      <c r="R44" s="26"/>
      <c r="S44" s="449" t="s">
        <v>41</v>
      </c>
      <c r="T44" s="449"/>
      <c r="U44" s="449"/>
      <c r="V44" s="449"/>
      <c r="W44" s="449"/>
      <c r="X44" s="449"/>
      <c r="Y44" s="449"/>
      <c r="Z44" s="449"/>
      <c r="AA44" s="26"/>
      <c r="AB44" s="449" t="s">
        <v>42</v>
      </c>
      <c r="AC44" s="449"/>
      <c r="AD44" s="449"/>
      <c r="AE44" s="449"/>
      <c r="AF44" s="449"/>
      <c r="AG44" s="449"/>
      <c r="AH44" s="449"/>
      <c r="AI44" s="449"/>
      <c r="AJ44" s="26"/>
      <c r="AK44" s="26"/>
      <c r="AL44" s="26"/>
      <c r="AM44" s="26"/>
      <c r="AN44" s="26"/>
      <c r="AO44" s="26"/>
      <c r="AP44" s="26"/>
      <c r="AQ44" s="26"/>
      <c r="AR44" s="26"/>
      <c r="AS44" s="26"/>
      <c r="AT44" s="26"/>
      <c r="AU44" s="449">
        <v>2025</v>
      </c>
      <c r="AV44" s="449"/>
      <c r="AW44" s="449"/>
      <c r="AX44" s="449"/>
      <c r="AY44" s="449"/>
      <c r="AZ44" s="449"/>
      <c r="BA44" s="449"/>
      <c r="BB44" s="449"/>
      <c r="BD44" s="449" t="s">
        <v>73</v>
      </c>
      <c r="BE44" s="449"/>
      <c r="BF44" s="449"/>
      <c r="BG44" s="449"/>
      <c r="BH44" s="449"/>
      <c r="BI44" s="449"/>
      <c r="BJ44" s="449"/>
      <c r="BK44" s="449"/>
      <c r="BL44" s="26"/>
      <c r="BM44" s="449" t="s">
        <v>74</v>
      </c>
      <c r="BN44" s="449"/>
      <c r="BO44" s="449"/>
      <c r="BP44" s="449"/>
      <c r="BQ44" s="449"/>
      <c r="BR44" s="449"/>
      <c r="BS44" s="449"/>
      <c r="BT44" s="449"/>
      <c r="BU44" s="26"/>
      <c r="BV44" s="449" t="s">
        <v>75</v>
      </c>
      <c r="BW44" s="449"/>
      <c r="BX44" s="449"/>
      <c r="BY44" s="449"/>
      <c r="BZ44" s="449"/>
      <c r="CA44" s="449"/>
      <c r="CB44" s="449"/>
      <c r="CC44" s="449"/>
    </row>
    <row r="45" spans="1:81" x14ac:dyDescent="0.25">
      <c r="I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row>
    <row r="46" spans="1:81" ht="15.75" thickBot="1" x14ac:dyDescent="0.3">
      <c r="A46" s="359" t="s">
        <v>32</v>
      </c>
      <c r="B46" s="359"/>
      <c r="C46" s="359"/>
      <c r="D46" s="359"/>
      <c r="E46" s="359"/>
      <c r="F46" s="359"/>
      <c r="G46" s="359"/>
      <c r="H46" s="359"/>
      <c r="J46" s="359" t="s">
        <v>32</v>
      </c>
      <c r="K46" s="359"/>
      <c r="L46" s="359"/>
      <c r="M46" s="359"/>
      <c r="N46" s="359"/>
      <c r="O46" s="359"/>
      <c r="P46" s="359"/>
      <c r="Q46" s="359"/>
      <c r="R46" s="26"/>
      <c r="S46" s="359" t="s">
        <v>32</v>
      </c>
      <c r="T46" s="359"/>
      <c r="U46" s="359"/>
      <c r="V46" s="359"/>
      <c r="W46" s="359"/>
      <c r="X46" s="359"/>
      <c r="Y46" s="359"/>
      <c r="Z46" s="359"/>
      <c r="AA46" s="26"/>
      <c r="AB46" s="359" t="s">
        <v>32</v>
      </c>
      <c r="AC46" s="359"/>
      <c r="AD46" s="359"/>
      <c r="AE46" s="359"/>
      <c r="AF46" s="359"/>
      <c r="AG46" s="359"/>
      <c r="AH46" s="359"/>
      <c r="AI46" s="359"/>
      <c r="AO46" s="26"/>
      <c r="AP46" s="26"/>
      <c r="AQ46" s="26"/>
      <c r="AR46" s="26"/>
      <c r="AS46" s="26"/>
      <c r="AT46" s="26"/>
      <c r="AU46" s="359" t="s">
        <v>35</v>
      </c>
      <c r="AV46" s="359"/>
      <c r="AW46" s="359"/>
      <c r="AX46" s="359"/>
      <c r="AY46" s="359"/>
      <c r="AZ46" s="359"/>
      <c r="BA46" s="359"/>
      <c r="BB46" s="359"/>
      <c r="BD46" s="359" t="s">
        <v>35</v>
      </c>
      <c r="BE46" s="359"/>
      <c r="BF46" s="359"/>
      <c r="BG46" s="359"/>
      <c r="BH46" s="359"/>
      <c r="BI46" s="359"/>
      <c r="BJ46" s="359"/>
      <c r="BK46" s="359"/>
      <c r="BL46" s="26"/>
      <c r="BM46" s="359" t="s">
        <v>35</v>
      </c>
      <c r="BN46" s="359"/>
      <c r="BO46" s="359"/>
      <c r="BP46" s="359"/>
      <c r="BQ46" s="359"/>
      <c r="BR46" s="359"/>
      <c r="BS46" s="359"/>
      <c r="BT46" s="359"/>
      <c r="BU46" s="26"/>
      <c r="BV46" s="359" t="s">
        <v>35</v>
      </c>
      <c r="BW46" s="359"/>
      <c r="BX46" s="359"/>
      <c r="BY46" s="359"/>
      <c r="BZ46" s="359"/>
      <c r="CA46" s="359"/>
      <c r="CB46" s="359"/>
      <c r="CC46" s="359"/>
    </row>
    <row r="47" spans="1:81" ht="15.75" thickBot="1" x14ac:dyDescent="0.3">
      <c r="A47" s="359" t="s">
        <v>31</v>
      </c>
      <c r="B47" s="359"/>
      <c r="C47" s="359"/>
      <c r="D47" s="359"/>
      <c r="E47" s="359"/>
      <c r="F47" s="359"/>
      <c r="G47" s="359"/>
      <c r="H47" s="359"/>
      <c r="I47" s="26"/>
      <c r="J47" s="340" t="s">
        <v>31</v>
      </c>
      <c r="K47" s="340"/>
      <c r="L47" s="340"/>
      <c r="M47" s="340"/>
      <c r="N47" s="340"/>
      <c r="O47" s="340"/>
      <c r="P47" s="340"/>
      <c r="Q47" s="340"/>
      <c r="R47" s="26"/>
      <c r="S47" s="340" t="s">
        <v>31</v>
      </c>
      <c r="T47" s="340"/>
      <c r="U47" s="340"/>
      <c r="V47" s="340"/>
      <c r="W47" s="340"/>
      <c r="X47" s="340"/>
      <c r="Y47" s="340"/>
      <c r="Z47" s="340"/>
      <c r="AA47" s="26"/>
      <c r="AB47" s="359" t="s">
        <v>31</v>
      </c>
      <c r="AC47" s="359"/>
      <c r="AD47" s="359"/>
      <c r="AE47" s="359"/>
      <c r="AF47" s="359"/>
      <c r="AG47" s="359"/>
      <c r="AH47" s="359"/>
      <c r="AI47" s="359"/>
      <c r="AJ47" s="26"/>
      <c r="AK47" s="26"/>
      <c r="AL47" s="26"/>
      <c r="AM47" s="26"/>
      <c r="AN47" s="26"/>
      <c r="AO47" s="26"/>
      <c r="AP47" s="26"/>
      <c r="AQ47" s="26"/>
      <c r="AR47" s="26"/>
      <c r="AS47" s="26"/>
      <c r="AT47" s="26"/>
      <c r="AU47" s="340" t="s">
        <v>33</v>
      </c>
      <c r="AV47" s="340"/>
      <c r="AW47" s="340"/>
      <c r="AX47" s="340"/>
      <c r="AY47" s="340"/>
      <c r="AZ47" s="340"/>
      <c r="BA47" s="340"/>
      <c r="BB47" s="340"/>
      <c r="BD47" s="340" t="s">
        <v>33</v>
      </c>
      <c r="BE47" s="340"/>
      <c r="BF47" s="340"/>
      <c r="BG47" s="340"/>
      <c r="BH47" s="340"/>
      <c r="BI47" s="340"/>
      <c r="BJ47" s="340"/>
      <c r="BK47" s="340"/>
      <c r="BL47" s="26"/>
      <c r="BM47" s="340" t="s">
        <v>33</v>
      </c>
      <c r="BN47" s="340"/>
      <c r="BO47" s="340"/>
      <c r="BP47" s="340"/>
      <c r="BQ47" s="340"/>
      <c r="BR47" s="340"/>
      <c r="BS47" s="340"/>
      <c r="BT47" s="340"/>
      <c r="BU47" s="26"/>
      <c r="BV47" s="340" t="s">
        <v>33</v>
      </c>
      <c r="BW47" s="340"/>
      <c r="BX47" s="340"/>
      <c r="BY47" s="340"/>
      <c r="BZ47" s="340"/>
      <c r="CA47" s="340"/>
      <c r="CB47" s="340"/>
      <c r="CC47" s="340"/>
    </row>
    <row r="48" spans="1:81" x14ac:dyDescent="0.25">
      <c r="A48" s="3" t="s">
        <v>6</v>
      </c>
      <c r="B48" s="23">
        <v>1</v>
      </c>
      <c r="C48" s="23">
        <v>7</v>
      </c>
      <c r="D48" s="23">
        <v>8</v>
      </c>
      <c r="E48" s="23">
        <v>9</v>
      </c>
      <c r="F48" s="23">
        <v>10</v>
      </c>
      <c r="G48" s="23">
        <v>11</v>
      </c>
      <c r="H48" s="23">
        <v>12</v>
      </c>
      <c r="I48" s="26"/>
      <c r="J48" s="3" t="s">
        <v>6</v>
      </c>
      <c r="K48" s="23">
        <v>1</v>
      </c>
      <c r="L48" s="23">
        <v>7</v>
      </c>
      <c r="M48" s="23">
        <v>8</v>
      </c>
      <c r="N48" s="23">
        <v>9</v>
      </c>
      <c r="O48" s="23">
        <v>10</v>
      </c>
      <c r="P48" s="23">
        <v>11</v>
      </c>
      <c r="Q48" s="23">
        <v>12</v>
      </c>
      <c r="R48" s="26"/>
      <c r="S48" s="3" t="s">
        <v>6</v>
      </c>
      <c r="T48" s="23">
        <v>1</v>
      </c>
      <c r="U48" s="23">
        <v>7</v>
      </c>
      <c r="V48" s="23">
        <v>8</v>
      </c>
      <c r="W48" s="23">
        <v>9</v>
      </c>
      <c r="X48" s="23">
        <v>10</v>
      </c>
      <c r="Y48" s="23">
        <v>11</v>
      </c>
      <c r="Z48" s="23">
        <v>12</v>
      </c>
      <c r="AA48" s="26"/>
      <c r="AB48" s="3" t="s">
        <v>6</v>
      </c>
      <c r="AC48" s="23">
        <v>1</v>
      </c>
      <c r="AD48" s="23">
        <v>7</v>
      </c>
      <c r="AE48" s="23">
        <v>8</v>
      </c>
      <c r="AF48" s="23">
        <v>9</v>
      </c>
      <c r="AG48" s="23">
        <v>10</v>
      </c>
      <c r="AH48" s="23">
        <v>11</v>
      </c>
      <c r="AI48" s="23">
        <v>12</v>
      </c>
      <c r="AJ48" s="26"/>
      <c r="AK48" s="26"/>
      <c r="AL48" s="26"/>
      <c r="AM48" s="26"/>
      <c r="AN48" s="26"/>
      <c r="AU48" s="3" t="s">
        <v>6</v>
      </c>
      <c r="AV48" s="23">
        <v>1</v>
      </c>
      <c r="AW48" s="23">
        <v>7</v>
      </c>
      <c r="AX48" s="23">
        <v>8</v>
      </c>
      <c r="AY48" s="23">
        <v>9</v>
      </c>
      <c r="AZ48" s="23">
        <v>10</v>
      </c>
      <c r="BA48" s="23">
        <v>11</v>
      </c>
      <c r="BB48" s="23">
        <v>12</v>
      </c>
      <c r="BD48" s="3" t="s">
        <v>6</v>
      </c>
      <c r="BE48" s="23">
        <v>1</v>
      </c>
      <c r="BF48" s="23">
        <v>7</v>
      </c>
      <c r="BG48" s="23">
        <v>8</v>
      </c>
      <c r="BH48" s="23">
        <v>9</v>
      </c>
      <c r="BI48" s="23">
        <v>10</v>
      </c>
      <c r="BJ48" s="23">
        <v>11</v>
      </c>
      <c r="BK48" s="23">
        <v>12</v>
      </c>
      <c r="BL48" s="26"/>
      <c r="BM48" s="3" t="s">
        <v>6</v>
      </c>
      <c r="BN48" s="23">
        <v>1</v>
      </c>
      <c r="BO48" s="23">
        <v>7</v>
      </c>
      <c r="BP48" s="23">
        <v>8</v>
      </c>
      <c r="BQ48" s="23">
        <v>9</v>
      </c>
      <c r="BR48" s="23">
        <v>10</v>
      </c>
      <c r="BS48" s="23">
        <v>11</v>
      </c>
      <c r="BT48" s="23">
        <v>12</v>
      </c>
      <c r="BU48" s="26"/>
      <c r="BV48" s="3" t="s">
        <v>6</v>
      </c>
      <c r="BW48" s="23">
        <v>1</v>
      </c>
      <c r="BX48" s="23">
        <v>7</v>
      </c>
      <c r="BY48" s="23">
        <v>8</v>
      </c>
      <c r="BZ48" s="23">
        <v>9</v>
      </c>
      <c r="CA48" s="23">
        <v>10</v>
      </c>
      <c r="CB48" s="23">
        <v>11</v>
      </c>
      <c r="CC48" s="23">
        <v>12</v>
      </c>
    </row>
    <row r="49" spans="1:81" x14ac:dyDescent="0.25">
      <c r="A49" s="3" t="s">
        <v>7</v>
      </c>
      <c r="B49" s="23">
        <v>2</v>
      </c>
      <c r="C49" s="18">
        <v>13</v>
      </c>
      <c r="D49" s="18">
        <v>14</v>
      </c>
      <c r="E49" s="18">
        <v>15</v>
      </c>
      <c r="F49" s="18">
        <v>16</v>
      </c>
      <c r="G49" s="18">
        <v>17</v>
      </c>
      <c r="H49" s="18">
        <v>18</v>
      </c>
      <c r="I49" s="26"/>
      <c r="J49" s="3" t="s">
        <v>7</v>
      </c>
      <c r="K49" s="23">
        <v>2</v>
      </c>
      <c r="L49" s="18">
        <v>13</v>
      </c>
      <c r="M49" s="18">
        <v>14</v>
      </c>
      <c r="N49" s="18">
        <v>15</v>
      </c>
      <c r="O49" s="18">
        <v>16</v>
      </c>
      <c r="P49" s="18">
        <v>17</v>
      </c>
      <c r="Q49" s="18">
        <v>18</v>
      </c>
      <c r="R49" s="26"/>
      <c r="S49" s="3" t="s">
        <v>7</v>
      </c>
      <c r="T49" s="23">
        <v>2</v>
      </c>
      <c r="U49" s="18">
        <v>13</v>
      </c>
      <c r="V49" s="18">
        <v>14</v>
      </c>
      <c r="W49" s="18">
        <v>15</v>
      </c>
      <c r="X49" s="18">
        <v>16</v>
      </c>
      <c r="Y49" s="18">
        <v>17</v>
      </c>
      <c r="Z49" s="18">
        <v>18</v>
      </c>
      <c r="AA49" s="26"/>
      <c r="AB49" s="3" t="s">
        <v>7</v>
      </c>
      <c r="AC49" s="23">
        <v>2</v>
      </c>
      <c r="AD49" s="18">
        <v>13</v>
      </c>
      <c r="AE49" s="18">
        <v>14</v>
      </c>
      <c r="AF49" s="18">
        <v>15</v>
      </c>
      <c r="AG49" s="18">
        <v>16</v>
      </c>
      <c r="AH49" s="18">
        <v>17</v>
      </c>
      <c r="AI49" s="18">
        <v>18</v>
      </c>
      <c r="AJ49" s="26"/>
      <c r="AK49" s="26"/>
      <c r="AL49" s="26"/>
      <c r="AM49" s="26"/>
      <c r="AN49" s="26"/>
      <c r="AO49" s="26"/>
      <c r="AP49" s="26"/>
      <c r="AQ49" s="26"/>
      <c r="AR49" s="26"/>
      <c r="AS49" s="26"/>
      <c r="AT49" s="26"/>
      <c r="AU49" s="3" t="s">
        <v>7</v>
      </c>
      <c r="AV49" s="23">
        <v>2</v>
      </c>
      <c r="AW49" s="18">
        <v>13</v>
      </c>
      <c r="AX49" s="18">
        <v>14</v>
      </c>
      <c r="AY49" s="18">
        <v>15</v>
      </c>
      <c r="AZ49" s="18">
        <v>16</v>
      </c>
      <c r="BA49" s="18">
        <v>17</v>
      </c>
      <c r="BB49" s="18">
        <v>18</v>
      </c>
      <c r="BD49" s="3" t="s">
        <v>7</v>
      </c>
      <c r="BE49" s="23">
        <v>2</v>
      </c>
      <c r="BF49" s="18">
        <v>13</v>
      </c>
      <c r="BG49" s="18">
        <v>14</v>
      </c>
      <c r="BH49" s="18">
        <v>15</v>
      </c>
      <c r="BI49" s="18">
        <v>16</v>
      </c>
      <c r="BJ49" s="18">
        <v>17</v>
      </c>
      <c r="BK49" s="18">
        <v>18</v>
      </c>
      <c r="BL49" s="26"/>
      <c r="BM49" s="3" t="s">
        <v>7</v>
      </c>
      <c r="BN49" s="23">
        <v>2</v>
      </c>
      <c r="BO49" s="18">
        <v>13</v>
      </c>
      <c r="BP49" s="18">
        <v>14</v>
      </c>
      <c r="BQ49" s="18">
        <v>15</v>
      </c>
      <c r="BR49" s="18">
        <v>16</v>
      </c>
      <c r="BS49" s="18">
        <v>17</v>
      </c>
      <c r="BT49" s="18">
        <v>18</v>
      </c>
      <c r="BU49" s="26"/>
      <c r="BV49" s="3" t="s">
        <v>7</v>
      </c>
      <c r="BW49" s="23">
        <v>2</v>
      </c>
      <c r="BX49" s="18">
        <v>13</v>
      </c>
      <c r="BY49" s="18">
        <v>14</v>
      </c>
      <c r="BZ49" s="18">
        <v>15</v>
      </c>
      <c r="CA49" s="18">
        <v>16</v>
      </c>
      <c r="CB49" s="18">
        <v>17</v>
      </c>
      <c r="CC49" s="18">
        <v>18</v>
      </c>
    </row>
    <row r="50" spans="1:81" x14ac:dyDescent="0.25">
      <c r="A50" s="3" t="s">
        <v>14</v>
      </c>
      <c r="B50" s="23">
        <v>3</v>
      </c>
      <c r="C50" s="18">
        <v>19</v>
      </c>
      <c r="D50" s="18">
        <v>20</v>
      </c>
      <c r="E50" s="18">
        <v>21</v>
      </c>
      <c r="F50" s="18">
        <v>22</v>
      </c>
      <c r="G50" s="18">
        <v>23</v>
      </c>
      <c r="H50" s="18">
        <v>24</v>
      </c>
      <c r="I50" s="26"/>
      <c r="J50" s="3" t="s">
        <v>14</v>
      </c>
      <c r="K50" s="23">
        <v>3</v>
      </c>
      <c r="L50" s="18">
        <v>19</v>
      </c>
      <c r="M50" s="18">
        <v>20</v>
      </c>
      <c r="N50" s="18">
        <v>21</v>
      </c>
      <c r="O50" s="18">
        <v>22</v>
      </c>
      <c r="P50" s="18">
        <v>23</v>
      </c>
      <c r="Q50" s="18">
        <v>24</v>
      </c>
      <c r="R50" s="26"/>
      <c r="S50" s="3" t="s">
        <v>14</v>
      </c>
      <c r="T50" s="23">
        <v>3</v>
      </c>
      <c r="U50" s="18">
        <v>19</v>
      </c>
      <c r="V50" s="18">
        <v>20</v>
      </c>
      <c r="W50" s="18">
        <v>21</v>
      </c>
      <c r="X50" s="18">
        <v>22</v>
      </c>
      <c r="Y50" s="18">
        <v>23</v>
      </c>
      <c r="Z50" s="18">
        <v>24</v>
      </c>
      <c r="AA50" s="26"/>
      <c r="AB50" s="3" t="s">
        <v>14</v>
      </c>
      <c r="AC50" s="23">
        <v>3</v>
      </c>
      <c r="AD50" s="18">
        <v>19</v>
      </c>
      <c r="AE50" s="18">
        <v>20</v>
      </c>
      <c r="AF50" s="18">
        <v>21</v>
      </c>
      <c r="AG50" s="18">
        <v>22</v>
      </c>
      <c r="AH50" s="18">
        <v>23</v>
      </c>
      <c r="AI50" s="18">
        <v>24</v>
      </c>
      <c r="AJ50" s="26"/>
      <c r="AK50" s="26"/>
      <c r="AL50" s="26"/>
      <c r="AM50" s="26"/>
      <c r="AN50" s="26"/>
      <c r="AO50" s="26"/>
      <c r="AP50" s="26"/>
      <c r="AQ50" s="26"/>
      <c r="AR50" s="26"/>
      <c r="AS50" s="26"/>
      <c r="AT50" s="26"/>
      <c r="AU50" s="3" t="s">
        <v>14</v>
      </c>
      <c r="AV50" s="23">
        <v>3</v>
      </c>
      <c r="AW50" s="18">
        <v>19</v>
      </c>
      <c r="AX50" s="18">
        <v>20</v>
      </c>
      <c r="AY50" s="18">
        <v>21</v>
      </c>
      <c r="AZ50" s="18">
        <v>22</v>
      </c>
      <c r="BA50" s="18">
        <v>23</v>
      </c>
      <c r="BB50" s="18">
        <v>24</v>
      </c>
      <c r="BD50" s="3" t="s">
        <v>14</v>
      </c>
      <c r="BE50" s="23">
        <v>3</v>
      </c>
      <c r="BF50" s="18">
        <v>19</v>
      </c>
      <c r="BG50" s="18">
        <v>20</v>
      </c>
      <c r="BH50" s="18">
        <v>21</v>
      </c>
      <c r="BI50" s="18">
        <v>22</v>
      </c>
      <c r="BJ50" s="18">
        <v>23</v>
      </c>
      <c r="BK50" s="18">
        <v>24</v>
      </c>
      <c r="BL50" s="26"/>
      <c r="BM50" s="3" t="s">
        <v>14</v>
      </c>
      <c r="BN50" s="23">
        <v>3</v>
      </c>
      <c r="BO50" s="18">
        <v>19</v>
      </c>
      <c r="BP50" s="18">
        <v>20</v>
      </c>
      <c r="BQ50" s="18">
        <v>21</v>
      </c>
      <c r="BR50" s="18">
        <v>22</v>
      </c>
      <c r="BS50" s="18">
        <v>23</v>
      </c>
      <c r="BT50" s="18">
        <v>24</v>
      </c>
      <c r="BU50" s="26"/>
      <c r="BV50" s="3" t="s">
        <v>14</v>
      </c>
      <c r="BW50" s="23">
        <v>3</v>
      </c>
      <c r="BX50" s="18">
        <v>19</v>
      </c>
      <c r="BY50" s="18">
        <v>20</v>
      </c>
      <c r="BZ50" s="18">
        <v>21</v>
      </c>
      <c r="CA50" s="18">
        <v>22</v>
      </c>
      <c r="CB50" s="18">
        <v>23</v>
      </c>
      <c r="CC50" s="18">
        <v>24</v>
      </c>
    </row>
    <row r="51" spans="1:81" x14ac:dyDescent="0.25">
      <c r="A51" s="3" t="s">
        <v>15</v>
      </c>
      <c r="B51" s="23">
        <v>4</v>
      </c>
      <c r="C51" s="18">
        <v>25</v>
      </c>
      <c r="D51" s="18">
        <v>26</v>
      </c>
      <c r="E51" s="18">
        <v>27</v>
      </c>
      <c r="F51" s="18">
        <v>28</v>
      </c>
      <c r="G51" s="18">
        <v>29</v>
      </c>
      <c r="H51" s="18">
        <v>30</v>
      </c>
      <c r="I51" s="26"/>
      <c r="J51" s="3" t="s">
        <v>15</v>
      </c>
      <c r="K51" s="23">
        <v>4</v>
      </c>
      <c r="L51" s="18">
        <v>25</v>
      </c>
      <c r="M51" s="18">
        <v>26</v>
      </c>
      <c r="N51" s="18">
        <v>27</v>
      </c>
      <c r="O51" s="18">
        <v>28</v>
      </c>
      <c r="P51" s="18">
        <v>29</v>
      </c>
      <c r="Q51" s="18">
        <v>30</v>
      </c>
      <c r="R51" s="26"/>
      <c r="S51" s="3" t="s">
        <v>15</v>
      </c>
      <c r="T51" s="23">
        <v>4</v>
      </c>
      <c r="U51" s="18">
        <v>25</v>
      </c>
      <c r="V51" s="18">
        <v>26</v>
      </c>
      <c r="W51" s="18">
        <v>27</v>
      </c>
      <c r="X51" s="18">
        <v>28</v>
      </c>
      <c r="Y51" s="18">
        <v>29</v>
      </c>
      <c r="Z51" s="18">
        <v>30</v>
      </c>
      <c r="AA51" s="26"/>
      <c r="AB51" s="3" t="s">
        <v>15</v>
      </c>
      <c r="AC51" s="23">
        <v>4</v>
      </c>
      <c r="AD51" s="18">
        <v>25</v>
      </c>
      <c r="AE51" s="18">
        <v>26</v>
      </c>
      <c r="AF51" s="18">
        <v>27</v>
      </c>
      <c r="AG51" s="18">
        <v>28</v>
      </c>
      <c r="AH51" s="18">
        <v>29</v>
      </c>
      <c r="AI51" s="18">
        <v>30</v>
      </c>
      <c r="AJ51" s="26"/>
      <c r="AK51" s="26"/>
      <c r="AL51" s="26"/>
      <c r="AM51" s="26"/>
      <c r="AN51" s="26"/>
      <c r="AO51" s="26"/>
      <c r="AP51" s="26"/>
      <c r="AQ51" s="26"/>
      <c r="AR51" s="26"/>
      <c r="AS51" s="26"/>
      <c r="AT51" s="26"/>
      <c r="AU51" s="3" t="s">
        <v>15</v>
      </c>
      <c r="AV51" s="23">
        <v>4</v>
      </c>
      <c r="AW51" s="18">
        <v>25</v>
      </c>
      <c r="AX51" s="18">
        <v>26</v>
      </c>
      <c r="AY51" s="18">
        <v>27</v>
      </c>
      <c r="AZ51" s="18">
        <v>28</v>
      </c>
      <c r="BA51" s="18">
        <v>29</v>
      </c>
      <c r="BB51" s="18">
        <v>30</v>
      </c>
      <c r="BD51" s="3" t="s">
        <v>15</v>
      </c>
      <c r="BE51" s="23">
        <v>4</v>
      </c>
      <c r="BF51" s="18">
        <v>25</v>
      </c>
      <c r="BG51" s="18">
        <v>26</v>
      </c>
      <c r="BH51" s="18">
        <v>27</v>
      </c>
      <c r="BI51" s="18">
        <v>28</v>
      </c>
      <c r="BJ51" s="18">
        <v>29</v>
      </c>
      <c r="BK51" s="18">
        <v>30</v>
      </c>
      <c r="BL51" s="26"/>
      <c r="BM51" s="3" t="s">
        <v>15</v>
      </c>
      <c r="BN51" s="23">
        <v>4</v>
      </c>
      <c r="BO51" s="18">
        <v>25</v>
      </c>
      <c r="BP51" s="18">
        <v>26</v>
      </c>
      <c r="BQ51" s="18">
        <v>27</v>
      </c>
      <c r="BR51" s="18">
        <v>28</v>
      </c>
      <c r="BS51" s="18">
        <v>29</v>
      </c>
      <c r="BT51" s="18">
        <v>30</v>
      </c>
      <c r="BU51" s="26"/>
      <c r="BV51" s="3" t="s">
        <v>15</v>
      </c>
      <c r="BW51" s="23">
        <v>4</v>
      </c>
      <c r="BX51" s="18">
        <v>25</v>
      </c>
      <c r="BY51" s="18">
        <v>26</v>
      </c>
      <c r="BZ51" s="18">
        <v>27</v>
      </c>
      <c r="CA51" s="18">
        <v>28</v>
      </c>
      <c r="CB51" s="18">
        <v>29</v>
      </c>
      <c r="CC51" s="18">
        <v>30</v>
      </c>
    </row>
    <row r="52" spans="1:81" x14ac:dyDescent="0.25">
      <c r="A52" s="3" t="s">
        <v>16</v>
      </c>
      <c r="B52" s="23">
        <v>5</v>
      </c>
      <c r="C52" s="18">
        <v>31</v>
      </c>
      <c r="D52" s="18">
        <v>32</v>
      </c>
      <c r="E52" s="18">
        <v>33</v>
      </c>
      <c r="F52" s="18">
        <v>34</v>
      </c>
      <c r="G52" s="18">
        <v>35</v>
      </c>
      <c r="H52" s="18">
        <v>36</v>
      </c>
      <c r="I52" s="26"/>
      <c r="J52" s="3" t="s">
        <v>16</v>
      </c>
      <c r="K52" s="23">
        <v>5</v>
      </c>
      <c r="L52" s="18">
        <v>31</v>
      </c>
      <c r="M52" s="18">
        <v>32</v>
      </c>
      <c r="N52" s="18">
        <v>33</v>
      </c>
      <c r="O52" s="18">
        <v>34</v>
      </c>
      <c r="P52" s="18">
        <v>35</v>
      </c>
      <c r="Q52" s="18">
        <v>36</v>
      </c>
      <c r="R52" s="26"/>
      <c r="S52" s="3" t="s">
        <v>16</v>
      </c>
      <c r="T52" s="23">
        <v>5</v>
      </c>
      <c r="U52" s="18">
        <v>31</v>
      </c>
      <c r="V52" s="18">
        <v>32</v>
      </c>
      <c r="W52" s="18">
        <v>33</v>
      </c>
      <c r="X52" s="18">
        <v>34</v>
      </c>
      <c r="Y52" s="18">
        <v>35</v>
      </c>
      <c r="Z52" s="18">
        <v>36</v>
      </c>
      <c r="AA52" s="26"/>
      <c r="AB52" s="3" t="s">
        <v>16</v>
      </c>
      <c r="AC52" s="23">
        <v>5</v>
      </c>
      <c r="AD52" s="18">
        <v>31</v>
      </c>
      <c r="AE52" s="18">
        <v>32</v>
      </c>
      <c r="AF52" s="18">
        <v>33</v>
      </c>
      <c r="AG52" s="18">
        <v>34</v>
      </c>
      <c r="AH52" s="18">
        <v>35</v>
      </c>
      <c r="AI52" s="18">
        <v>36</v>
      </c>
      <c r="AJ52" s="26"/>
      <c r="AK52" s="26"/>
      <c r="AL52" s="26"/>
      <c r="AM52" s="26"/>
      <c r="AN52" s="26"/>
      <c r="AO52" s="26"/>
      <c r="AP52" s="26"/>
      <c r="AQ52" s="26"/>
      <c r="AR52" s="26"/>
      <c r="AS52" s="26"/>
      <c r="AT52" s="26"/>
      <c r="AU52" s="3" t="s">
        <v>16</v>
      </c>
      <c r="AV52" s="23">
        <v>5</v>
      </c>
      <c r="AW52" s="18">
        <v>31</v>
      </c>
      <c r="AX52" s="18">
        <v>32</v>
      </c>
      <c r="AY52" s="18">
        <v>33</v>
      </c>
      <c r="AZ52" s="18">
        <v>34</v>
      </c>
      <c r="BA52" s="18">
        <v>35</v>
      </c>
      <c r="BB52" s="18">
        <v>36</v>
      </c>
      <c r="BD52" s="3" t="s">
        <v>16</v>
      </c>
      <c r="BE52" s="23">
        <v>5</v>
      </c>
      <c r="BF52" s="18">
        <v>31</v>
      </c>
      <c r="BG52" s="18">
        <v>32</v>
      </c>
      <c r="BH52" s="18">
        <v>33</v>
      </c>
      <c r="BI52" s="18">
        <v>34</v>
      </c>
      <c r="BJ52" s="18">
        <v>35</v>
      </c>
      <c r="BK52" s="18">
        <v>36</v>
      </c>
      <c r="BL52" s="26"/>
      <c r="BM52" s="3" t="s">
        <v>16</v>
      </c>
      <c r="BN52" s="23">
        <v>5</v>
      </c>
      <c r="BO52" s="18">
        <v>31</v>
      </c>
      <c r="BP52" s="18">
        <v>32</v>
      </c>
      <c r="BQ52" s="18">
        <v>33</v>
      </c>
      <c r="BR52" s="18">
        <v>34</v>
      </c>
      <c r="BS52" s="18">
        <v>35</v>
      </c>
      <c r="BT52" s="18">
        <v>36</v>
      </c>
      <c r="BU52" s="26"/>
      <c r="BV52" s="3" t="s">
        <v>16</v>
      </c>
      <c r="BW52" s="23">
        <v>5</v>
      </c>
      <c r="BX52" s="18">
        <v>31</v>
      </c>
      <c r="BY52" s="18">
        <v>32</v>
      </c>
      <c r="BZ52" s="18">
        <v>33</v>
      </c>
      <c r="CA52" s="18">
        <v>34</v>
      </c>
      <c r="CB52" s="18">
        <v>35</v>
      </c>
      <c r="CC52" s="18">
        <v>36</v>
      </c>
    </row>
    <row r="53" spans="1:81" x14ac:dyDescent="0.25">
      <c r="A53" s="3" t="s">
        <v>17</v>
      </c>
      <c r="B53" s="23">
        <v>6</v>
      </c>
      <c r="C53" s="18">
        <v>37</v>
      </c>
      <c r="D53" s="18">
        <v>38</v>
      </c>
      <c r="E53" s="18">
        <v>39</v>
      </c>
      <c r="F53" s="18">
        <v>40</v>
      </c>
      <c r="G53" s="18">
        <v>41</v>
      </c>
      <c r="H53" s="18">
        <v>42</v>
      </c>
      <c r="I53" s="26"/>
      <c r="J53" s="3" t="s">
        <v>17</v>
      </c>
      <c r="K53" s="23">
        <v>6</v>
      </c>
      <c r="L53" s="18">
        <v>37</v>
      </c>
      <c r="M53" s="18">
        <v>38</v>
      </c>
      <c r="N53" s="18">
        <v>39</v>
      </c>
      <c r="O53" s="18">
        <v>40</v>
      </c>
      <c r="P53" s="18">
        <v>41</v>
      </c>
      <c r="Q53" s="18">
        <v>42</v>
      </c>
      <c r="R53" s="26"/>
      <c r="S53" s="3" t="s">
        <v>17</v>
      </c>
      <c r="T53" s="23">
        <v>6</v>
      </c>
      <c r="U53" s="18">
        <v>37</v>
      </c>
      <c r="V53" s="18">
        <v>38</v>
      </c>
      <c r="W53" s="18">
        <v>39</v>
      </c>
      <c r="X53" s="18">
        <v>40</v>
      </c>
      <c r="Y53" s="18">
        <v>41</v>
      </c>
      <c r="Z53" s="18">
        <v>42</v>
      </c>
      <c r="AA53" s="26"/>
      <c r="AB53" s="3" t="s">
        <v>17</v>
      </c>
      <c r="AC53" s="23">
        <v>6</v>
      </c>
      <c r="AD53" s="18">
        <v>37</v>
      </c>
      <c r="AE53" s="18">
        <v>38</v>
      </c>
      <c r="AF53" s="18">
        <v>39</v>
      </c>
      <c r="AG53" s="18">
        <v>40</v>
      </c>
      <c r="AH53" s="18">
        <v>41</v>
      </c>
      <c r="AI53" s="18">
        <v>42</v>
      </c>
      <c r="AJ53" s="26"/>
      <c r="AK53" s="26"/>
      <c r="AL53" s="26"/>
      <c r="AM53" s="26"/>
      <c r="AN53" s="26"/>
      <c r="AO53" s="26"/>
      <c r="AP53" s="26"/>
      <c r="AQ53" s="26"/>
      <c r="AR53" s="26"/>
      <c r="AS53" s="26"/>
      <c r="AT53" s="26"/>
      <c r="AU53" s="3" t="s">
        <v>17</v>
      </c>
      <c r="AV53" s="23">
        <v>6</v>
      </c>
      <c r="AW53" s="18">
        <v>37</v>
      </c>
      <c r="AX53" s="18">
        <v>38</v>
      </c>
      <c r="AY53" s="18">
        <v>39</v>
      </c>
      <c r="AZ53" s="18">
        <v>40</v>
      </c>
      <c r="BA53" s="18">
        <v>41</v>
      </c>
      <c r="BB53" s="18">
        <v>42</v>
      </c>
      <c r="BD53" s="3" t="s">
        <v>17</v>
      </c>
      <c r="BE53" s="23">
        <v>6</v>
      </c>
      <c r="BF53" s="18">
        <v>37</v>
      </c>
      <c r="BG53" s="18">
        <v>38</v>
      </c>
      <c r="BH53" s="18">
        <v>39</v>
      </c>
      <c r="BI53" s="18">
        <v>40</v>
      </c>
      <c r="BJ53" s="18">
        <v>41</v>
      </c>
      <c r="BK53" s="18">
        <v>42</v>
      </c>
      <c r="BL53" s="26"/>
      <c r="BM53" s="3" t="s">
        <v>17</v>
      </c>
      <c r="BN53" s="23">
        <v>6</v>
      </c>
      <c r="BO53" s="18">
        <v>37</v>
      </c>
      <c r="BP53" s="18">
        <v>38</v>
      </c>
      <c r="BQ53" s="18">
        <v>39</v>
      </c>
      <c r="BR53" s="18">
        <v>40</v>
      </c>
      <c r="BS53" s="18">
        <v>41</v>
      </c>
      <c r="BT53" s="18">
        <v>42</v>
      </c>
      <c r="BU53" s="26"/>
      <c r="BV53" s="3" t="s">
        <v>17</v>
      </c>
      <c r="BW53" s="23">
        <v>6</v>
      </c>
      <c r="BX53" s="18">
        <v>37</v>
      </c>
      <c r="BY53" s="18">
        <v>38</v>
      </c>
      <c r="BZ53" s="18">
        <v>39</v>
      </c>
      <c r="CA53" s="18">
        <v>40</v>
      </c>
      <c r="CB53" s="18">
        <v>41</v>
      </c>
      <c r="CC53" s="18">
        <v>42</v>
      </c>
    </row>
    <row r="54" spans="1:81" x14ac:dyDescent="0.25">
      <c r="A54" s="3" t="s">
        <v>18</v>
      </c>
      <c r="B54" s="23">
        <v>7</v>
      </c>
      <c r="C54" s="18">
        <v>43</v>
      </c>
      <c r="D54" s="18">
        <v>44</v>
      </c>
      <c r="E54" s="18">
        <v>45</v>
      </c>
      <c r="F54" s="18">
        <v>46</v>
      </c>
      <c r="G54" s="18">
        <v>47</v>
      </c>
      <c r="H54" s="18">
        <v>48</v>
      </c>
      <c r="I54" s="26"/>
      <c r="J54" s="3" t="s">
        <v>18</v>
      </c>
      <c r="K54" s="23">
        <v>7</v>
      </c>
      <c r="L54" s="18">
        <v>43</v>
      </c>
      <c r="M54" s="18">
        <v>44</v>
      </c>
      <c r="N54" s="18">
        <v>45</v>
      </c>
      <c r="O54" s="18">
        <v>46</v>
      </c>
      <c r="P54" s="18">
        <v>47</v>
      </c>
      <c r="Q54" s="18">
        <v>48</v>
      </c>
      <c r="R54" s="26"/>
      <c r="S54" s="3" t="s">
        <v>18</v>
      </c>
      <c r="T54" s="23">
        <v>7</v>
      </c>
      <c r="U54" s="18">
        <v>43</v>
      </c>
      <c r="V54" s="18">
        <v>44</v>
      </c>
      <c r="W54" s="18">
        <v>45</v>
      </c>
      <c r="X54" s="18">
        <v>46</v>
      </c>
      <c r="Y54" s="18">
        <v>47</v>
      </c>
      <c r="Z54" s="18">
        <v>48</v>
      </c>
      <c r="AA54" s="26"/>
      <c r="AB54" s="3" t="s">
        <v>18</v>
      </c>
      <c r="AC54" s="23">
        <v>7</v>
      </c>
      <c r="AD54" s="18">
        <v>43</v>
      </c>
      <c r="AE54" s="18">
        <v>44</v>
      </c>
      <c r="AF54" s="18">
        <v>45</v>
      </c>
      <c r="AG54" s="18">
        <v>46</v>
      </c>
      <c r="AH54" s="18">
        <v>47</v>
      </c>
      <c r="AI54" s="18">
        <v>48</v>
      </c>
      <c r="AJ54" s="26"/>
      <c r="AK54" s="26"/>
      <c r="AL54" s="26"/>
      <c r="AM54" s="26"/>
      <c r="AN54" s="26"/>
      <c r="AO54" s="26"/>
      <c r="AP54" s="26"/>
      <c r="AQ54" s="26"/>
      <c r="AR54" s="26"/>
      <c r="AS54" s="26"/>
      <c r="AT54" s="26"/>
      <c r="AU54" s="3" t="s">
        <v>18</v>
      </c>
      <c r="AV54" s="23">
        <v>7</v>
      </c>
      <c r="AW54" s="18">
        <v>43</v>
      </c>
      <c r="AX54" s="18">
        <v>44</v>
      </c>
      <c r="AY54" s="18">
        <v>45</v>
      </c>
      <c r="AZ54" s="18">
        <v>46</v>
      </c>
      <c r="BA54" s="18">
        <v>47</v>
      </c>
      <c r="BB54" s="18">
        <v>48</v>
      </c>
      <c r="BD54" s="3" t="s">
        <v>18</v>
      </c>
      <c r="BE54" s="23">
        <v>7</v>
      </c>
      <c r="BF54" s="18">
        <v>43</v>
      </c>
      <c r="BG54" s="18">
        <v>44</v>
      </c>
      <c r="BH54" s="18">
        <v>45</v>
      </c>
      <c r="BI54" s="18">
        <v>46</v>
      </c>
      <c r="BJ54" s="18">
        <v>47</v>
      </c>
      <c r="BK54" s="18">
        <v>48</v>
      </c>
      <c r="BL54" s="26"/>
      <c r="BM54" s="3" t="s">
        <v>18</v>
      </c>
      <c r="BN54" s="23">
        <v>7</v>
      </c>
      <c r="BO54" s="18">
        <v>43</v>
      </c>
      <c r="BP54" s="18">
        <v>44</v>
      </c>
      <c r="BQ54" s="18">
        <v>45</v>
      </c>
      <c r="BR54" s="18">
        <v>46</v>
      </c>
      <c r="BS54" s="18">
        <v>47</v>
      </c>
      <c r="BT54" s="18">
        <v>48</v>
      </c>
      <c r="BU54" s="26"/>
      <c r="BV54" s="3" t="s">
        <v>18</v>
      </c>
      <c r="BW54" s="23">
        <v>7</v>
      </c>
      <c r="BX54" s="18">
        <v>43</v>
      </c>
      <c r="BY54" s="18">
        <v>44</v>
      </c>
      <c r="BZ54" s="18">
        <v>45</v>
      </c>
      <c r="CA54" s="18">
        <v>46</v>
      </c>
      <c r="CB54" s="18">
        <v>47</v>
      </c>
      <c r="CC54" s="18">
        <v>48</v>
      </c>
    </row>
    <row r="55" spans="1:81" x14ac:dyDescent="0.25">
      <c r="A55" s="3" t="s">
        <v>19</v>
      </c>
      <c r="B55" s="23">
        <v>8</v>
      </c>
      <c r="C55" s="18">
        <v>49</v>
      </c>
      <c r="D55" s="18">
        <v>8</v>
      </c>
      <c r="E55" s="18">
        <v>9</v>
      </c>
      <c r="F55" s="18">
        <v>10</v>
      </c>
      <c r="G55" s="18">
        <v>11</v>
      </c>
      <c r="H55" s="18">
        <v>12</v>
      </c>
      <c r="I55" s="26"/>
      <c r="J55" s="3" t="s">
        <v>19</v>
      </c>
      <c r="K55" s="23">
        <v>8</v>
      </c>
      <c r="L55" s="18">
        <v>49</v>
      </c>
      <c r="M55" s="18">
        <v>8</v>
      </c>
      <c r="N55" s="18">
        <v>9</v>
      </c>
      <c r="O55" s="18">
        <v>10</v>
      </c>
      <c r="P55" s="18">
        <v>11</v>
      </c>
      <c r="Q55" s="18">
        <v>12</v>
      </c>
      <c r="R55" s="26"/>
      <c r="S55" s="3" t="s">
        <v>19</v>
      </c>
      <c r="T55" s="23">
        <v>8</v>
      </c>
      <c r="U55" s="18">
        <v>49</v>
      </c>
      <c r="V55" s="18">
        <v>8</v>
      </c>
      <c r="W55" s="18">
        <v>9</v>
      </c>
      <c r="X55" s="18">
        <v>10</v>
      </c>
      <c r="Y55" s="18">
        <v>11</v>
      </c>
      <c r="Z55" s="18">
        <v>12</v>
      </c>
      <c r="AA55" s="26"/>
      <c r="AB55" s="3" t="s">
        <v>19</v>
      </c>
      <c r="AC55" s="23">
        <v>8</v>
      </c>
      <c r="AD55" s="18">
        <v>49</v>
      </c>
      <c r="AE55" s="18">
        <v>8</v>
      </c>
      <c r="AF55" s="18">
        <v>9</v>
      </c>
      <c r="AG55" s="18">
        <v>10</v>
      </c>
      <c r="AH55" s="18">
        <v>11</v>
      </c>
      <c r="AI55" s="18">
        <v>12</v>
      </c>
      <c r="AJ55" s="26"/>
      <c r="AK55" s="26"/>
      <c r="AL55" s="26"/>
      <c r="AM55" s="26"/>
      <c r="AN55" s="26"/>
      <c r="AO55" s="26"/>
      <c r="AP55" s="26"/>
      <c r="AQ55" s="26"/>
      <c r="AR55" s="26"/>
      <c r="AS55" s="26"/>
      <c r="AT55" s="26"/>
      <c r="AU55" s="3" t="s">
        <v>19</v>
      </c>
      <c r="AV55" s="23">
        <v>8</v>
      </c>
      <c r="AW55" s="18">
        <v>49</v>
      </c>
      <c r="AX55" s="18">
        <v>8</v>
      </c>
      <c r="AY55" s="18">
        <v>9</v>
      </c>
      <c r="AZ55" s="18">
        <v>10</v>
      </c>
      <c r="BA55" s="18">
        <v>11</v>
      </c>
      <c r="BB55" s="18">
        <v>12</v>
      </c>
      <c r="BD55" s="3" t="s">
        <v>19</v>
      </c>
      <c r="BE55" s="23">
        <v>8</v>
      </c>
      <c r="BF55" s="18">
        <v>49</v>
      </c>
      <c r="BG55" s="18">
        <v>8</v>
      </c>
      <c r="BH55" s="18">
        <v>9</v>
      </c>
      <c r="BI55" s="18">
        <v>10</v>
      </c>
      <c r="BJ55" s="18">
        <v>11</v>
      </c>
      <c r="BK55" s="18">
        <v>12</v>
      </c>
      <c r="BL55" s="26"/>
      <c r="BM55" s="3" t="s">
        <v>19</v>
      </c>
      <c r="BN55" s="23">
        <v>8</v>
      </c>
      <c r="BO55" s="18">
        <v>49</v>
      </c>
      <c r="BP55" s="18">
        <v>8</v>
      </c>
      <c r="BQ55" s="18">
        <v>9</v>
      </c>
      <c r="BR55" s="18">
        <v>10</v>
      </c>
      <c r="BS55" s="18">
        <v>11</v>
      </c>
      <c r="BT55" s="18">
        <v>12</v>
      </c>
      <c r="BU55" s="26"/>
      <c r="BV55" s="3" t="s">
        <v>19</v>
      </c>
      <c r="BW55" s="23">
        <v>8</v>
      </c>
      <c r="BX55" s="18">
        <v>49</v>
      </c>
      <c r="BY55" s="18">
        <v>8</v>
      </c>
      <c r="BZ55" s="18">
        <v>9</v>
      </c>
      <c r="CA55" s="18">
        <v>10</v>
      </c>
      <c r="CB55" s="18">
        <v>11</v>
      </c>
      <c r="CC55" s="18">
        <v>12</v>
      </c>
    </row>
    <row r="56" spans="1:81" x14ac:dyDescent="0.25">
      <c r="A56" s="449">
        <v>2024</v>
      </c>
      <c r="B56" s="449"/>
      <c r="C56" s="449"/>
      <c r="D56" s="449"/>
      <c r="E56" s="449"/>
      <c r="F56" s="449"/>
      <c r="G56" s="449"/>
      <c r="H56" s="449"/>
      <c r="I56" s="26"/>
      <c r="J56" s="449" t="s">
        <v>43</v>
      </c>
      <c r="K56" s="449"/>
      <c r="L56" s="449"/>
      <c r="M56" s="449"/>
      <c r="N56" s="449"/>
      <c r="O56" s="449"/>
      <c r="P56" s="449"/>
      <c r="Q56" s="449"/>
      <c r="R56" s="26"/>
      <c r="S56" s="449" t="s">
        <v>44</v>
      </c>
      <c r="T56" s="449"/>
      <c r="U56" s="449"/>
      <c r="V56" s="449"/>
      <c r="W56" s="449"/>
      <c r="X56" s="449"/>
      <c r="Y56" s="449"/>
      <c r="Z56" s="449"/>
      <c r="AA56" s="26"/>
      <c r="AB56" s="449" t="s">
        <v>45</v>
      </c>
      <c r="AC56" s="449"/>
      <c r="AD56" s="449"/>
      <c r="AE56" s="449"/>
      <c r="AF56" s="449"/>
      <c r="AG56" s="449"/>
      <c r="AH56" s="449"/>
      <c r="AI56" s="449"/>
      <c r="AJ56" s="26"/>
      <c r="AK56" s="26"/>
      <c r="AL56" s="26"/>
      <c r="AM56" s="26"/>
      <c r="AN56" s="26"/>
      <c r="AO56" s="26"/>
      <c r="AP56" s="26"/>
      <c r="AQ56" s="26"/>
      <c r="AR56" s="26"/>
      <c r="AS56" s="26"/>
      <c r="AT56" s="26"/>
      <c r="AU56" s="449">
        <v>2026</v>
      </c>
      <c r="AV56" s="449"/>
      <c r="AW56" s="449"/>
      <c r="AX56" s="449"/>
      <c r="AY56" s="449"/>
      <c r="AZ56" s="449"/>
      <c r="BA56" s="449"/>
      <c r="BB56" s="449"/>
      <c r="BD56" s="449" t="s">
        <v>76</v>
      </c>
      <c r="BE56" s="449"/>
      <c r="BF56" s="449"/>
      <c r="BG56" s="449"/>
      <c r="BH56" s="449"/>
      <c r="BI56" s="449"/>
      <c r="BJ56" s="449"/>
      <c r="BK56" s="449"/>
      <c r="BL56" s="26"/>
      <c r="BM56" s="449" t="s">
        <v>77</v>
      </c>
      <c r="BN56" s="449"/>
      <c r="BO56" s="449"/>
      <c r="BP56" s="449"/>
      <c r="BQ56" s="449"/>
      <c r="BR56" s="449"/>
      <c r="BS56" s="449"/>
      <c r="BT56" s="449"/>
      <c r="BU56" s="26"/>
      <c r="BV56" s="449" t="s">
        <v>78</v>
      </c>
      <c r="BW56" s="449"/>
      <c r="BX56" s="449"/>
      <c r="BY56" s="449"/>
      <c r="BZ56" s="449"/>
      <c r="CA56" s="449"/>
      <c r="CB56" s="449"/>
      <c r="CC56" s="449"/>
    </row>
    <row r="57" spans="1:81" x14ac:dyDescent="0.25">
      <c r="I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row>
    <row r="58" spans="1:81" ht="15.75" thickBot="1" x14ac:dyDescent="0.3">
      <c r="A58" s="359" t="s">
        <v>32</v>
      </c>
      <c r="B58" s="359"/>
      <c r="C58" s="359"/>
      <c r="D58" s="359"/>
      <c r="E58" s="359"/>
      <c r="F58" s="359"/>
      <c r="G58" s="359"/>
      <c r="H58" s="359"/>
      <c r="J58" s="359" t="s">
        <v>32</v>
      </c>
      <c r="K58" s="359"/>
      <c r="L58" s="359"/>
      <c r="M58" s="359"/>
      <c r="N58" s="359"/>
      <c r="O58" s="359"/>
      <c r="P58" s="359"/>
      <c r="Q58" s="359"/>
      <c r="R58" s="26"/>
      <c r="S58" s="359" t="s">
        <v>32</v>
      </c>
      <c r="T58" s="359"/>
      <c r="U58" s="359"/>
      <c r="V58" s="359"/>
      <c r="W58" s="359"/>
      <c r="X58" s="359"/>
      <c r="Y58" s="359"/>
      <c r="Z58" s="359"/>
      <c r="AA58" s="26"/>
      <c r="AB58" s="359" t="s">
        <v>32</v>
      </c>
      <c r="AC58" s="359"/>
      <c r="AD58" s="359"/>
      <c r="AE58" s="359"/>
      <c r="AF58" s="359"/>
      <c r="AG58" s="359"/>
      <c r="AH58" s="359"/>
      <c r="AI58" s="359"/>
      <c r="AO58" s="26"/>
      <c r="AP58" s="26"/>
      <c r="AQ58" s="26"/>
      <c r="AR58" s="26"/>
      <c r="AS58" s="26"/>
      <c r="AT58" s="26"/>
      <c r="AU58" s="359" t="s">
        <v>35</v>
      </c>
      <c r="AV58" s="359"/>
      <c r="AW58" s="359"/>
      <c r="AX58" s="359"/>
      <c r="AY58" s="359"/>
      <c r="AZ58" s="359"/>
      <c r="BA58" s="359"/>
      <c r="BB58" s="359"/>
      <c r="BD58" s="359" t="s">
        <v>35</v>
      </c>
      <c r="BE58" s="359"/>
      <c r="BF58" s="359"/>
      <c r="BG58" s="359"/>
      <c r="BH58" s="359"/>
      <c r="BI58" s="359"/>
      <c r="BJ58" s="359"/>
      <c r="BK58" s="359"/>
      <c r="BL58" s="26"/>
      <c r="BM58" s="359" t="s">
        <v>35</v>
      </c>
      <c r="BN58" s="359"/>
      <c r="BO58" s="359"/>
      <c r="BP58" s="359"/>
      <c r="BQ58" s="359"/>
      <c r="BR58" s="359"/>
      <c r="BS58" s="359"/>
      <c r="BT58" s="359"/>
      <c r="BU58" s="26"/>
      <c r="BV58" s="359" t="s">
        <v>35</v>
      </c>
      <c r="BW58" s="359"/>
      <c r="BX58" s="359"/>
      <c r="BY58" s="359"/>
      <c r="BZ58" s="359"/>
      <c r="CA58" s="359"/>
      <c r="CB58" s="359"/>
      <c r="CC58" s="359"/>
    </row>
    <row r="59" spans="1:81" ht="15.75" thickBot="1" x14ac:dyDescent="0.3">
      <c r="A59" s="359" t="s">
        <v>31</v>
      </c>
      <c r="B59" s="359"/>
      <c r="C59" s="359"/>
      <c r="D59" s="359"/>
      <c r="E59" s="359"/>
      <c r="F59" s="359"/>
      <c r="G59" s="359"/>
      <c r="H59" s="359"/>
      <c r="I59" s="26"/>
      <c r="J59" s="340" t="s">
        <v>31</v>
      </c>
      <c r="K59" s="340"/>
      <c r="L59" s="340"/>
      <c r="M59" s="340"/>
      <c r="N59" s="340"/>
      <c r="O59" s="340"/>
      <c r="P59" s="340"/>
      <c r="Q59" s="340"/>
      <c r="R59" s="26"/>
      <c r="S59" s="340" t="s">
        <v>31</v>
      </c>
      <c r="T59" s="340"/>
      <c r="U59" s="340"/>
      <c r="V59" s="340"/>
      <c r="W59" s="340"/>
      <c r="X59" s="340"/>
      <c r="Y59" s="340"/>
      <c r="Z59" s="340"/>
      <c r="AA59" s="26"/>
      <c r="AB59" s="359" t="s">
        <v>31</v>
      </c>
      <c r="AC59" s="359"/>
      <c r="AD59" s="359"/>
      <c r="AE59" s="359"/>
      <c r="AF59" s="359"/>
      <c r="AG59" s="359"/>
      <c r="AH59" s="359"/>
      <c r="AI59" s="359"/>
      <c r="AJ59" s="26"/>
      <c r="AK59" s="26"/>
      <c r="AL59" s="26"/>
      <c r="AM59" s="26"/>
      <c r="AN59" s="26"/>
      <c r="AO59" s="26"/>
      <c r="AP59" s="26"/>
      <c r="AQ59" s="26"/>
      <c r="AR59" s="26"/>
      <c r="AS59" s="26"/>
      <c r="AT59" s="26"/>
      <c r="AU59" s="359" t="s">
        <v>33</v>
      </c>
      <c r="AV59" s="359"/>
      <c r="AW59" s="359"/>
      <c r="AX59" s="359"/>
      <c r="AY59" s="359"/>
      <c r="AZ59" s="359"/>
      <c r="BA59" s="359"/>
      <c r="BB59" s="359"/>
      <c r="BD59" s="340" t="s">
        <v>33</v>
      </c>
      <c r="BE59" s="340"/>
      <c r="BF59" s="340"/>
      <c r="BG59" s="340"/>
      <c r="BH59" s="340"/>
      <c r="BI59" s="340"/>
      <c r="BJ59" s="340"/>
      <c r="BK59" s="340"/>
      <c r="BL59" s="26"/>
      <c r="BM59" s="340" t="s">
        <v>33</v>
      </c>
      <c r="BN59" s="340"/>
      <c r="BO59" s="340"/>
      <c r="BP59" s="340"/>
      <c r="BQ59" s="340"/>
      <c r="BR59" s="340"/>
      <c r="BS59" s="340"/>
      <c r="BT59" s="340"/>
      <c r="BU59" s="26"/>
      <c r="BV59" s="340" t="s">
        <v>33</v>
      </c>
      <c r="BW59" s="340"/>
      <c r="BX59" s="340"/>
      <c r="BY59" s="340"/>
      <c r="BZ59" s="340"/>
      <c r="CA59" s="340"/>
      <c r="CB59" s="340"/>
      <c r="CC59" s="340"/>
    </row>
    <row r="60" spans="1:81" x14ac:dyDescent="0.25">
      <c r="A60" s="3" t="s">
        <v>6</v>
      </c>
      <c r="B60" s="23">
        <v>1</v>
      </c>
      <c r="C60" s="23">
        <v>7</v>
      </c>
      <c r="D60" s="23">
        <v>8</v>
      </c>
      <c r="E60" s="23">
        <v>9</v>
      </c>
      <c r="F60" s="23">
        <v>10</v>
      </c>
      <c r="G60" s="23">
        <v>11</v>
      </c>
      <c r="H60" s="23">
        <v>12</v>
      </c>
      <c r="I60" s="26"/>
      <c r="J60" s="3" t="s">
        <v>6</v>
      </c>
      <c r="K60" s="23">
        <v>1</v>
      </c>
      <c r="L60" s="23">
        <v>7</v>
      </c>
      <c r="M60" s="23">
        <v>8</v>
      </c>
      <c r="N60" s="23">
        <v>9</v>
      </c>
      <c r="O60" s="23">
        <v>10</v>
      </c>
      <c r="P60" s="23">
        <v>11</v>
      </c>
      <c r="Q60" s="23">
        <v>12</v>
      </c>
      <c r="R60" s="26"/>
      <c r="S60" s="3" t="s">
        <v>6</v>
      </c>
      <c r="T60" s="23">
        <v>1</v>
      </c>
      <c r="U60" s="23">
        <v>7</v>
      </c>
      <c r="V60" s="23">
        <v>8</v>
      </c>
      <c r="W60" s="23">
        <v>9</v>
      </c>
      <c r="X60" s="23">
        <v>10</v>
      </c>
      <c r="Y60" s="23">
        <v>11</v>
      </c>
      <c r="Z60" s="23">
        <v>12</v>
      </c>
      <c r="AA60" s="26"/>
      <c r="AB60" s="3" t="s">
        <v>6</v>
      </c>
      <c r="AC60" s="23">
        <v>1</v>
      </c>
      <c r="AD60" s="23">
        <v>7</v>
      </c>
      <c r="AE60" s="23">
        <v>8</v>
      </c>
      <c r="AF60" s="23">
        <v>9</v>
      </c>
      <c r="AG60" s="23">
        <v>10</v>
      </c>
      <c r="AH60" s="23">
        <v>11</v>
      </c>
      <c r="AI60" s="23">
        <v>12</v>
      </c>
      <c r="AJ60" s="26"/>
      <c r="AK60" s="26"/>
      <c r="AL60" s="26"/>
      <c r="AM60" s="26"/>
      <c r="AN60" s="26"/>
      <c r="AU60" s="3" t="s">
        <v>6</v>
      </c>
      <c r="AV60" s="23">
        <v>1</v>
      </c>
      <c r="AW60" s="23">
        <v>7</v>
      </c>
      <c r="AX60" s="23">
        <v>8</v>
      </c>
      <c r="AY60" s="23">
        <v>9</v>
      </c>
      <c r="AZ60" s="23">
        <v>10</v>
      </c>
      <c r="BA60" s="23">
        <v>11</v>
      </c>
      <c r="BB60" s="23">
        <v>12</v>
      </c>
      <c r="BD60" s="3" t="s">
        <v>6</v>
      </c>
      <c r="BE60" s="23">
        <v>1</v>
      </c>
      <c r="BF60" s="23">
        <v>7</v>
      </c>
      <c r="BG60" s="23">
        <v>8</v>
      </c>
      <c r="BH60" s="23">
        <v>9</v>
      </c>
      <c r="BI60" s="23">
        <v>10</v>
      </c>
      <c r="BJ60" s="23">
        <v>11</v>
      </c>
      <c r="BK60" s="23">
        <v>12</v>
      </c>
      <c r="BL60" s="26"/>
      <c r="BM60" s="3" t="s">
        <v>6</v>
      </c>
      <c r="BN60" s="23">
        <v>1</v>
      </c>
      <c r="BO60" s="23">
        <v>7</v>
      </c>
      <c r="BP60" s="23">
        <v>8</v>
      </c>
      <c r="BQ60" s="23">
        <v>9</v>
      </c>
      <c r="BR60" s="23">
        <v>10</v>
      </c>
      <c r="BS60" s="23">
        <v>11</v>
      </c>
      <c r="BT60" s="23">
        <v>12</v>
      </c>
      <c r="BU60" s="26"/>
      <c r="BV60" s="3" t="s">
        <v>6</v>
      </c>
      <c r="BW60" s="23">
        <v>1</v>
      </c>
      <c r="BX60" s="23">
        <v>7</v>
      </c>
      <c r="BY60" s="23">
        <v>8</v>
      </c>
      <c r="BZ60" s="23">
        <v>9</v>
      </c>
      <c r="CA60" s="23">
        <v>10</v>
      </c>
      <c r="CB60" s="23">
        <v>11</v>
      </c>
      <c r="CC60" s="23">
        <v>12</v>
      </c>
    </row>
    <row r="61" spans="1:81" x14ac:dyDescent="0.25">
      <c r="A61" s="3" t="s">
        <v>7</v>
      </c>
      <c r="B61" s="23">
        <v>2</v>
      </c>
      <c r="C61" s="18">
        <v>13</v>
      </c>
      <c r="D61" s="18">
        <v>14</v>
      </c>
      <c r="E61" s="18">
        <v>15</v>
      </c>
      <c r="F61" s="18">
        <v>16</v>
      </c>
      <c r="G61" s="18">
        <v>17</v>
      </c>
      <c r="H61" s="18">
        <v>18</v>
      </c>
      <c r="I61" s="26"/>
      <c r="J61" s="3" t="s">
        <v>7</v>
      </c>
      <c r="K61" s="23">
        <v>2</v>
      </c>
      <c r="L61" s="18">
        <v>13</v>
      </c>
      <c r="M61" s="18">
        <v>14</v>
      </c>
      <c r="N61" s="18">
        <v>15</v>
      </c>
      <c r="O61" s="18">
        <v>16</v>
      </c>
      <c r="P61" s="18">
        <v>17</v>
      </c>
      <c r="Q61" s="18">
        <v>18</v>
      </c>
      <c r="R61" s="26"/>
      <c r="S61" s="3" t="s">
        <v>7</v>
      </c>
      <c r="T61" s="23">
        <v>2</v>
      </c>
      <c r="U61" s="18">
        <v>13</v>
      </c>
      <c r="V61" s="18">
        <v>14</v>
      </c>
      <c r="W61" s="18">
        <v>15</v>
      </c>
      <c r="X61" s="18">
        <v>16</v>
      </c>
      <c r="Y61" s="18">
        <v>17</v>
      </c>
      <c r="Z61" s="18">
        <v>18</v>
      </c>
      <c r="AA61" s="26"/>
      <c r="AB61" s="3" t="s">
        <v>7</v>
      </c>
      <c r="AC61" s="23">
        <v>2</v>
      </c>
      <c r="AD61" s="18">
        <v>13</v>
      </c>
      <c r="AE61" s="18">
        <v>14</v>
      </c>
      <c r="AF61" s="18">
        <v>15</v>
      </c>
      <c r="AG61" s="18">
        <v>16</v>
      </c>
      <c r="AH61" s="18">
        <v>17</v>
      </c>
      <c r="AI61" s="18">
        <v>18</v>
      </c>
      <c r="AJ61" s="26"/>
      <c r="AK61" s="26"/>
      <c r="AL61" s="26"/>
      <c r="AM61" s="26"/>
      <c r="AN61" s="26"/>
      <c r="AO61" s="26"/>
      <c r="AP61" s="26"/>
      <c r="AQ61" s="26"/>
      <c r="AR61" s="26"/>
      <c r="AS61" s="26"/>
      <c r="AT61" s="26"/>
      <c r="AU61" s="3" t="s">
        <v>7</v>
      </c>
      <c r="AV61" s="23">
        <v>2</v>
      </c>
      <c r="AW61" s="18">
        <v>13</v>
      </c>
      <c r="AX61" s="18">
        <v>14</v>
      </c>
      <c r="AY61" s="18">
        <v>15</v>
      </c>
      <c r="AZ61" s="18">
        <v>16</v>
      </c>
      <c r="BA61" s="18">
        <v>17</v>
      </c>
      <c r="BB61" s="18">
        <v>18</v>
      </c>
      <c r="BD61" s="3" t="s">
        <v>7</v>
      </c>
      <c r="BE61" s="23">
        <v>2</v>
      </c>
      <c r="BF61" s="18">
        <v>13</v>
      </c>
      <c r="BG61" s="18">
        <v>14</v>
      </c>
      <c r="BH61" s="18">
        <v>15</v>
      </c>
      <c r="BI61" s="18">
        <v>16</v>
      </c>
      <c r="BJ61" s="18">
        <v>17</v>
      </c>
      <c r="BK61" s="18">
        <v>18</v>
      </c>
      <c r="BL61" s="26"/>
      <c r="BM61" s="3" t="s">
        <v>7</v>
      </c>
      <c r="BN61" s="23">
        <v>2</v>
      </c>
      <c r="BO61" s="18">
        <v>13</v>
      </c>
      <c r="BP61" s="18">
        <v>14</v>
      </c>
      <c r="BQ61" s="18">
        <v>15</v>
      </c>
      <c r="BR61" s="18">
        <v>16</v>
      </c>
      <c r="BS61" s="18">
        <v>17</v>
      </c>
      <c r="BT61" s="18">
        <v>18</v>
      </c>
      <c r="BU61" s="26"/>
      <c r="BV61" s="3" t="s">
        <v>7</v>
      </c>
      <c r="BW61" s="23">
        <v>2</v>
      </c>
      <c r="BX61" s="18">
        <v>13</v>
      </c>
      <c r="BY61" s="18">
        <v>14</v>
      </c>
      <c r="BZ61" s="18">
        <v>15</v>
      </c>
      <c r="CA61" s="18">
        <v>16</v>
      </c>
      <c r="CB61" s="18">
        <v>17</v>
      </c>
      <c r="CC61" s="18">
        <v>18</v>
      </c>
    </row>
    <row r="62" spans="1:81" x14ac:dyDescent="0.25">
      <c r="A62" s="3" t="s">
        <v>14</v>
      </c>
      <c r="B62" s="23">
        <v>3</v>
      </c>
      <c r="C62" s="18">
        <v>19</v>
      </c>
      <c r="D62" s="18">
        <v>20</v>
      </c>
      <c r="E62" s="18">
        <v>21</v>
      </c>
      <c r="F62" s="18">
        <v>22</v>
      </c>
      <c r="G62" s="18">
        <v>23</v>
      </c>
      <c r="H62" s="18">
        <v>24</v>
      </c>
      <c r="I62" s="26"/>
      <c r="J62" s="3" t="s">
        <v>14</v>
      </c>
      <c r="K62" s="23">
        <v>3</v>
      </c>
      <c r="L62" s="18">
        <v>19</v>
      </c>
      <c r="M62" s="18">
        <v>20</v>
      </c>
      <c r="N62" s="18">
        <v>21</v>
      </c>
      <c r="O62" s="18">
        <v>22</v>
      </c>
      <c r="P62" s="18">
        <v>23</v>
      </c>
      <c r="Q62" s="18">
        <v>24</v>
      </c>
      <c r="R62" s="26"/>
      <c r="S62" s="3" t="s">
        <v>14</v>
      </c>
      <c r="T62" s="23">
        <v>3</v>
      </c>
      <c r="U62" s="18">
        <v>19</v>
      </c>
      <c r="V62" s="18">
        <v>20</v>
      </c>
      <c r="W62" s="18">
        <v>21</v>
      </c>
      <c r="X62" s="18">
        <v>22</v>
      </c>
      <c r="Y62" s="18">
        <v>23</v>
      </c>
      <c r="Z62" s="18">
        <v>24</v>
      </c>
      <c r="AA62" s="26"/>
      <c r="AB62" s="3" t="s">
        <v>14</v>
      </c>
      <c r="AC62" s="23">
        <v>3</v>
      </c>
      <c r="AD62" s="18">
        <v>19</v>
      </c>
      <c r="AE62" s="18">
        <v>20</v>
      </c>
      <c r="AF62" s="18">
        <v>21</v>
      </c>
      <c r="AG62" s="18">
        <v>22</v>
      </c>
      <c r="AH62" s="18">
        <v>23</v>
      </c>
      <c r="AI62" s="18">
        <v>24</v>
      </c>
      <c r="AJ62" s="26"/>
      <c r="AK62" s="26"/>
      <c r="AL62" s="26"/>
      <c r="AM62" s="26"/>
      <c r="AN62" s="26"/>
      <c r="AO62" s="26"/>
      <c r="AP62" s="26"/>
      <c r="AQ62" s="26"/>
      <c r="AR62" s="26"/>
      <c r="AS62" s="26"/>
      <c r="AT62" s="26"/>
      <c r="AU62" s="3" t="s">
        <v>14</v>
      </c>
      <c r="AV62" s="23">
        <v>3</v>
      </c>
      <c r="AW62" s="18">
        <v>19</v>
      </c>
      <c r="AX62" s="18">
        <v>20</v>
      </c>
      <c r="AY62" s="18">
        <v>21</v>
      </c>
      <c r="AZ62" s="18">
        <v>22</v>
      </c>
      <c r="BA62" s="18">
        <v>23</v>
      </c>
      <c r="BB62" s="18">
        <v>24</v>
      </c>
      <c r="BD62" s="3" t="s">
        <v>14</v>
      </c>
      <c r="BE62" s="23">
        <v>3</v>
      </c>
      <c r="BF62" s="18">
        <v>19</v>
      </c>
      <c r="BG62" s="18">
        <v>20</v>
      </c>
      <c r="BH62" s="18">
        <v>21</v>
      </c>
      <c r="BI62" s="18">
        <v>22</v>
      </c>
      <c r="BJ62" s="18">
        <v>23</v>
      </c>
      <c r="BK62" s="18">
        <v>24</v>
      </c>
      <c r="BL62" s="26"/>
      <c r="BM62" s="3" t="s">
        <v>14</v>
      </c>
      <c r="BN62" s="23">
        <v>3</v>
      </c>
      <c r="BO62" s="18">
        <v>19</v>
      </c>
      <c r="BP62" s="18">
        <v>20</v>
      </c>
      <c r="BQ62" s="18">
        <v>21</v>
      </c>
      <c r="BR62" s="18">
        <v>22</v>
      </c>
      <c r="BS62" s="18">
        <v>23</v>
      </c>
      <c r="BT62" s="18">
        <v>24</v>
      </c>
      <c r="BU62" s="26"/>
      <c r="BV62" s="3" t="s">
        <v>14</v>
      </c>
      <c r="BW62" s="23">
        <v>3</v>
      </c>
      <c r="BX62" s="18">
        <v>19</v>
      </c>
      <c r="BY62" s="18">
        <v>20</v>
      </c>
      <c r="BZ62" s="18">
        <v>21</v>
      </c>
      <c r="CA62" s="18">
        <v>22</v>
      </c>
      <c r="CB62" s="18">
        <v>23</v>
      </c>
      <c r="CC62" s="18">
        <v>24</v>
      </c>
    </row>
    <row r="63" spans="1:81" x14ac:dyDescent="0.25">
      <c r="A63" s="3" t="s">
        <v>15</v>
      </c>
      <c r="B63" s="23">
        <v>4</v>
      </c>
      <c r="C63" s="18">
        <v>25</v>
      </c>
      <c r="D63" s="18">
        <v>26</v>
      </c>
      <c r="E63" s="18">
        <v>27</v>
      </c>
      <c r="F63" s="18">
        <v>28</v>
      </c>
      <c r="G63" s="18">
        <v>29</v>
      </c>
      <c r="H63" s="18">
        <v>30</v>
      </c>
      <c r="I63" s="26"/>
      <c r="J63" s="3" t="s">
        <v>15</v>
      </c>
      <c r="K63" s="23">
        <v>4</v>
      </c>
      <c r="L63" s="18">
        <v>25</v>
      </c>
      <c r="M63" s="18">
        <v>26</v>
      </c>
      <c r="N63" s="18">
        <v>27</v>
      </c>
      <c r="O63" s="18">
        <v>28</v>
      </c>
      <c r="P63" s="18">
        <v>29</v>
      </c>
      <c r="Q63" s="18">
        <v>30</v>
      </c>
      <c r="R63" s="26"/>
      <c r="S63" s="3" t="s">
        <v>15</v>
      </c>
      <c r="T63" s="23">
        <v>4</v>
      </c>
      <c r="U63" s="18">
        <v>25</v>
      </c>
      <c r="V63" s="18">
        <v>26</v>
      </c>
      <c r="W63" s="18">
        <v>27</v>
      </c>
      <c r="X63" s="18">
        <v>28</v>
      </c>
      <c r="Y63" s="18">
        <v>29</v>
      </c>
      <c r="Z63" s="18">
        <v>30</v>
      </c>
      <c r="AA63" s="26"/>
      <c r="AB63" s="3" t="s">
        <v>15</v>
      </c>
      <c r="AC63" s="23">
        <v>4</v>
      </c>
      <c r="AD63" s="18">
        <v>25</v>
      </c>
      <c r="AE63" s="18">
        <v>26</v>
      </c>
      <c r="AF63" s="18">
        <v>27</v>
      </c>
      <c r="AG63" s="18">
        <v>28</v>
      </c>
      <c r="AH63" s="18">
        <v>29</v>
      </c>
      <c r="AI63" s="18">
        <v>30</v>
      </c>
      <c r="AJ63" s="26"/>
      <c r="AK63" s="26"/>
      <c r="AL63" s="26"/>
      <c r="AM63" s="26"/>
      <c r="AN63" s="26"/>
      <c r="AO63" s="26"/>
      <c r="AP63" s="26"/>
      <c r="AQ63" s="26"/>
      <c r="AR63" s="26"/>
      <c r="AS63" s="26"/>
      <c r="AT63" s="26"/>
      <c r="AU63" s="3" t="s">
        <v>15</v>
      </c>
      <c r="AV63" s="23">
        <v>4</v>
      </c>
      <c r="AW63" s="18">
        <v>25</v>
      </c>
      <c r="AX63" s="18">
        <v>26</v>
      </c>
      <c r="AY63" s="18">
        <v>27</v>
      </c>
      <c r="AZ63" s="18">
        <v>28</v>
      </c>
      <c r="BA63" s="18">
        <v>29</v>
      </c>
      <c r="BB63" s="18">
        <v>30</v>
      </c>
      <c r="BD63" s="3" t="s">
        <v>15</v>
      </c>
      <c r="BE63" s="23">
        <v>4</v>
      </c>
      <c r="BF63" s="18">
        <v>25</v>
      </c>
      <c r="BG63" s="18">
        <v>26</v>
      </c>
      <c r="BH63" s="18">
        <v>27</v>
      </c>
      <c r="BI63" s="18">
        <v>28</v>
      </c>
      <c r="BJ63" s="18">
        <v>29</v>
      </c>
      <c r="BK63" s="18">
        <v>30</v>
      </c>
      <c r="BL63" s="26"/>
      <c r="BM63" s="3" t="s">
        <v>15</v>
      </c>
      <c r="BN63" s="23">
        <v>4</v>
      </c>
      <c r="BO63" s="18">
        <v>25</v>
      </c>
      <c r="BP63" s="18">
        <v>26</v>
      </c>
      <c r="BQ63" s="18">
        <v>27</v>
      </c>
      <c r="BR63" s="18">
        <v>28</v>
      </c>
      <c r="BS63" s="18">
        <v>29</v>
      </c>
      <c r="BT63" s="18">
        <v>30</v>
      </c>
      <c r="BU63" s="26"/>
      <c r="BV63" s="3" t="s">
        <v>15</v>
      </c>
      <c r="BW63" s="23">
        <v>4</v>
      </c>
      <c r="BX63" s="18">
        <v>25</v>
      </c>
      <c r="BY63" s="18">
        <v>26</v>
      </c>
      <c r="BZ63" s="18">
        <v>27</v>
      </c>
      <c r="CA63" s="18">
        <v>28</v>
      </c>
      <c r="CB63" s="18">
        <v>29</v>
      </c>
      <c r="CC63" s="18">
        <v>30</v>
      </c>
    </row>
    <row r="64" spans="1:81" x14ac:dyDescent="0.25">
      <c r="A64" s="3" t="s">
        <v>16</v>
      </c>
      <c r="B64" s="23">
        <v>5</v>
      </c>
      <c r="C64" s="18">
        <v>31</v>
      </c>
      <c r="D64" s="18">
        <v>32</v>
      </c>
      <c r="E64" s="18">
        <v>33</v>
      </c>
      <c r="F64" s="18">
        <v>34</v>
      </c>
      <c r="G64" s="18">
        <v>35</v>
      </c>
      <c r="H64" s="18">
        <v>36</v>
      </c>
      <c r="I64" s="26"/>
      <c r="J64" s="3" t="s">
        <v>16</v>
      </c>
      <c r="K64" s="23">
        <v>5</v>
      </c>
      <c r="L64" s="18">
        <v>31</v>
      </c>
      <c r="M64" s="18">
        <v>32</v>
      </c>
      <c r="N64" s="18">
        <v>33</v>
      </c>
      <c r="O64" s="18">
        <v>34</v>
      </c>
      <c r="P64" s="18">
        <v>35</v>
      </c>
      <c r="Q64" s="18">
        <v>36</v>
      </c>
      <c r="R64" s="26"/>
      <c r="S64" s="3" t="s">
        <v>16</v>
      </c>
      <c r="T64" s="23">
        <v>5</v>
      </c>
      <c r="U64" s="18">
        <v>31</v>
      </c>
      <c r="V64" s="18">
        <v>32</v>
      </c>
      <c r="W64" s="18">
        <v>33</v>
      </c>
      <c r="X64" s="18">
        <v>34</v>
      </c>
      <c r="Y64" s="18">
        <v>35</v>
      </c>
      <c r="Z64" s="18">
        <v>36</v>
      </c>
      <c r="AA64" s="26"/>
      <c r="AB64" s="3" t="s">
        <v>16</v>
      </c>
      <c r="AC64" s="23">
        <v>5</v>
      </c>
      <c r="AD64" s="18">
        <v>31</v>
      </c>
      <c r="AE64" s="18">
        <v>32</v>
      </c>
      <c r="AF64" s="18">
        <v>33</v>
      </c>
      <c r="AG64" s="18">
        <v>34</v>
      </c>
      <c r="AH64" s="18">
        <v>35</v>
      </c>
      <c r="AI64" s="18">
        <v>36</v>
      </c>
      <c r="AJ64" s="26"/>
      <c r="AK64" s="26"/>
      <c r="AL64" s="26"/>
      <c r="AM64" s="26"/>
      <c r="AN64" s="26"/>
      <c r="AO64" s="26"/>
      <c r="AP64" s="26"/>
      <c r="AQ64" s="26"/>
      <c r="AR64" s="26"/>
      <c r="AS64" s="26"/>
      <c r="AT64" s="26"/>
      <c r="AU64" s="3" t="s">
        <v>16</v>
      </c>
      <c r="AV64" s="23">
        <v>5</v>
      </c>
      <c r="AW64" s="18">
        <v>31</v>
      </c>
      <c r="AX64" s="18">
        <v>32</v>
      </c>
      <c r="AY64" s="18">
        <v>33</v>
      </c>
      <c r="AZ64" s="18">
        <v>34</v>
      </c>
      <c r="BA64" s="18">
        <v>35</v>
      </c>
      <c r="BB64" s="18">
        <v>36</v>
      </c>
      <c r="BD64" s="3" t="s">
        <v>16</v>
      </c>
      <c r="BE64" s="23">
        <v>5</v>
      </c>
      <c r="BF64" s="18">
        <v>31</v>
      </c>
      <c r="BG64" s="18">
        <v>32</v>
      </c>
      <c r="BH64" s="18">
        <v>33</v>
      </c>
      <c r="BI64" s="18">
        <v>34</v>
      </c>
      <c r="BJ64" s="18">
        <v>35</v>
      </c>
      <c r="BK64" s="18">
        <v>36</v>
      </c>
      <c r="BL64" s="26"/>
      <c r="BM64" s="3" t="s">
        <v>16</v>
      </c>
      <c r="BN64" s="23">
        <v>5</v>
      </c>
      <c r="BO64" s="18">
        <v>31</v>
      </c>
      <c r="BP64" s="18">
        <v>32</v>
      </c>
      <c r="BQ64" s="18">
        <v>33</v>
      </c>
      <c r="BR64" s="18">
        <v>34</v>
      </c>
      <c r="BS64" s="18">
        <v>35</v>
      </c>
      <c r="BT64" s="18">
        <v>36</v>
      </c>
      <c r="BU64" s="26"/>
      <c r="BV64" s="3" t="s">
        <v>16</v>
      </c>
      <c r="BW64" s="23">
        <v>5</v>
      </c>
      <c r="BX64" s="18">
        <v>31</v>
      </c>
      <c r="BY64" s="18">
        <v>32</v>
      </c>
      <c r="BZ64" s="18">
        <v>33</v>
      </c>
      <c r="CA64" s="18">
        <v>34</v>
      </c>
      <c r="CB64" s="18">
        <v>35</v>
      </c>
      <c r="CC64" s="18">
        <v>36</v>
      </c>
    </row>
    <row r="65" spans="1:81" x14ac:dyDescent="0.25">
      <c r="A65" s="3" t="s">
        <v>17</v>
      </c>
      <c r="B65" s="23">
        <v>6</v>
      </c>
      <c r="C65" s="18">
        <v>37</v>
      </c>
      <c r="D65" s="18">
        <v>38</v>
      </c>
      <c r="E65" s="18">
        <v>39</v>
      </c>
      <c r="F65" s="18">
        <v>40</v>
      </c>
      <c r="G65" s="18">
        <v>41</v>
      </c>
      <c r="H65" s="18">
        <v>42</v>
      </c>
      <c r="I65" s="26"/>
      <c r="J65" s="3" t="s">
        <v>17</v>
      </c>
      <c r="K65" s="23">
        <v>6</v>
      </c>
      <c r="L65" s="18">
        <v>37</v>
      </c>
      <c r="M65" s="18">
        <v>38</v>
      </c>
      <c r="N65" s="18">
        <v>39</v>
      </c>
      <c r="O65" s="18">
        <v>40</v>
      </c>
      <c r="P65" s="18">
        <v>41</v>
      </c>
      <c r="Q65" s="18">
        <v>42</v>
      </c>
      <c r="R65" s="26"/>
      <c r="S65" s="3" t="s">
        <v>17</v>
      </c>
      <c r="T65" s="23">
        <v>6</v>
      </c>
      <c r="U65" s="18">
        <v>37</v>
      </c>
      <c r="V65" s="18">
        <v>38</v>
      </c>
      <c r="W65" s="18">
        <v>39</v>
      </c>
      <c r="X65" s="18">
        <v>40</v>
      </c>
      <c r="Y65" s="18">
        <v>41</v>
      </c>
      <c r="Z65" s="18">
        <v>42</v>
      </c>
      <c r="AA65" s="26"/>
      <c r="AB65" s="3" t="s">
        <v>17</v>
      </c>
      <c r="AC65" s="23">
        <v>6</v>
      </c>
      <c r="AD65" s="18">
        <v>37</v>
      </c>
      <c r="AE65" s="18">
        <v>38</v>
      </c>
      <c r="AF65" s="18">
        <v>39</v>
      </c>
      <c r="AG65" s="18">
        <v>40</v>
      </c>
      <c r="AH65" s="18">
        <v>41</v>
      </c>
      <c r="AI65" s="18">
        <v>42</v>
      </c>
      <c r="AJ65" s="26"/>
      <c r="AK65" s="26"/>
      <c r="AL65" s="26"/>
      <c r="AM65" s="26"/>
      <c r="AN65" s="26"/>
      <c r="AO65" s="26"/>
      <c r="AP65" s="26"/>
      <c r="AQ65" s="26"/>
      <c r="AR65" s="26"/>
      <c r="AS65" s="26"/>
      <c r="AT65" s="26"/>
      <c r="AU65" s="3" t="s">
        <v>17</v>
      </c>
      <c r="AV65" s="23">
        <v>6</v>
      </c>
      <c r="AW65" s="18">
        <v>37</v>
      </c>
      <c r="AX65" s="18">
        <v>38</v>
      </c>
      <c r="AY65" s="18">
        <v>39</v>
      </c>
      <c r="AZ65" s="18">
        <v>40</v>
      </c>
      <c r="BA65" s="18">
        <v>41</v>
      </c>
      <c r="BB65" s="18">
        <v>42</v>
      </c>
      <c r="BD65" s="3" t="s">
        <v>17</v>
      </c>
      <c r="BE65" s="23">
        <v>6</v>
      </c>
      <c r="BF65" s="18">
        <v>37</v>
      </c>
      <c r="BG65" s="18">
        <v>38</v>
      </c>
      <c r="BH65" s="18">
        <v>39</v>
      </c>
      <c r="BI65" s="18">
        <v>40</v>
      </c>
      <c r="BJ65" s="18">
        <v>41</v>
      </c>
      <c r="BK65" s="18">
        <v>42</v>
      </c>
      <c r="BL65" s="26"/>
      <c r="BM65" s="3" t="s">
        <v>17</v>
      </c>
      <c r="BN65" s="23">
        <v>6</v>
      </c>
      <c r="BO65" s="18">
        <v>37</v>
      </c>
      <c r="BP65" s="18">
        <v>38</v>
      </c>
      <c r="BQ65" s="18">
        <v>39</v>
      </c>
      <c r="BR65" s="18">
        <v>40</v>
      </c>
      <c r="BS65" s="18">
        <v>41</v>
      </c>
      <c r="BT65" s="18">
        <v>42</v>
      </c>
      <c r="BU65" s="26"/>
      <c r="BV65" s="3" t="s">
        <v>17</v>
      </c>
      <c r="BW65" s="23">
        <v>6</v>
      </c>
      <c r="BX65" s="18">
        <v>37</v>
      </c>
      <c r="BY65" s="18">
        <v>38</v>
      </c>
      <c r="BZ65" s="18">
        <v>39</v>
      </c>
      <c r="CA65" s="18">
        <v>40</v>
      </c>
      <c r="CB65" s="18">
        <v>41</v>
      </c>
      <c r="CC65" s="18">
        <v>42</v>
      </c>
    </row>
    <row r="66" spans="1:81" x14ac:dyDescent="0.25">
      <c r="A66" s="3" t="s">
        <v>18</v>
      </c>
      <c r="B66" s="23">
        <v>7</v>
      </c>
      <c r="C66" s="18">
        <v>43</v>
      </c>
      <c r="D66" s="18">
        <v>44</v>
      </c>
      <c r="E66" s="18">
        <v>45</v>
      </c>
      <c r="F66" s="18">
        <v>46</v>
      </c>
      <c r="G66" s="18">
        <v>47</v>
      </c>
      <c r="H66" s="18">
        <v>48</v>
      </c>
      <c r="I66" s="26"/>
      <c r="J66" s="3" t="s">
        <v>18</v>
      </c>
      <c r="K66" s="23">
        <v>7</v>
      </c>
      <c r="L66" s="18">
        <v>43</v>
      </c>
      <c r="M66" s="18">
        <v>44</v>
      </c>
      <c r="N66" s="18">
        <v>45</v>
      </c>
      <c r="O66" s="18">
        <v>46</v>
      </c>
      <c r="P66" s="18">
        <v>47</v>
      </c>
      <c r="Q66" s="18">
        <v>48</v>
      </c>
      <c r="R66" s="26"/>
      <c r="S66" s="3" t="s">
        <v>18</v>
      </c>
      <c r="T66" s="23">
        <v>7</v>
      </c>
      <c r="U66" s="18">
        <v>43</v>
      </c>
      <c r="V66" s="18">
        <v>44</v>
      </c>
      <c r="W66" s="18">
        <v>45</v>
      </c>
      <c r="X66" s="18">
        <v>46</v>
      </c>
      <c r="Y66" s="18">
        <v>47</v>
      </c>
      <c r="Z66" s="18">
        <v>48</v>
      </c>
      <c r="AA66" s="26"/>
      <c r="AB66" s="3" t="s">
        <v>18</v>
      </c>
      <c r="AC66" s="23">
        <v>7</v>
      </c>
      <c r="AD66" s="18">
        <v>43</v>
      </c>
      <c r="AE66" s="18">
        <v>44</v>
      </c>
      <c r="AF66" s="18">
        <v>45</v>
      </c>
      <c r="AG66" s="18">
        <v>46</v>
      </c>
      <c r="AH66" s="18">
        <v>47</v>
      </c>
      <c r="AI66" s="18">
        <v>48</v>
      </c>
      <c r="AJ66" s="26"/>
      <c r="AK66" s="26"/>
      <c r="AL66" s="26"/>
      <c r="AM66" s="26"/>
      <c r="AN66" s="26"/>
      <c r="AO66" s="26"/>
      <c r="AP66" s="26"/>
      <c r="AQ66" s="26"/>
      <c r="AR66" s="26"/>
      <c r="AS66" s="26"/>
      <c r="AT66" s="26"/>
      <c r="AU66" s="3" t="s">
        <v>18</v>
      </c>
      <c r="AV66" s="23">
        <v>7</v>
      </c>
      <c r="AW66" s="18">
        <v>43</v>
      </c>
      <c r="AX66" s="18">
        <v>44</v>
      </c>
      <c r="AY66" s="18">
        <v>45</v>
      </c>
      <c r="AZ66" s="18">
        <v>46</v>
      </c>
      <c r="BA66" s="18">
        <v>47</v>
      </c>
      <c r="BB66" s="18">
        <v>48</v>
      </c>
      <c r="BD66" s="3" t="s">
        <v>18</v>
      </c>
      <c r="BE66" s="23">
        <v>7</v>
      </c>
      <c r="BF66" s="18">
        <v>43</v>
      </c>
      <c r="BG66" s="18">
        <v>44</v>
      </c>
      <c r="BH66" s="18">
        <v>45</v>
      </c>
      <c r="BI66" s="18">
        <v>46</v>
      </c>
      <c r="BJ66" s="18">
        <v>47</v>
      </c>
      <c r="BK66" s="18">
        <v>48</v>
      </c>
      <c r="BL66" s="26"/>
      <c r="BM66" s="3" t="s">
        <v>18</v>
      </c>
      <c r="BN66" s="23">
        <v>7</v>
      </c>
      <c r="BO66" s="18">
        <v>43</v>
      </c>
      <c r="BP66" s="18">
        <v>44</v>
      </c>
      <c r="BQ66" s="18">
        <v>45</v>
      </c>
      <c r="BR66" s="18">
        <v>46</v>
      </c>
      <c r="BS66" s="18">
        <v>47</v>
      </c>
      <c r="BT66" s="18">
        <v>48</v>
      </c>
      <c r="BU66" s="26"/>
      <c r="BV66" s="3" t="s">
        <v>18</v>
      </c>
      <c r="BW66" s="23">
        <v>7</v>
      </c>
      <c r="BX66" s="18">
        <v>43</v>
      </c>
      <c r="BY66" s="18">
        <v>44</v>
      </c>
      <c r="BZ66" s="18">
        <v>45</v>
      </c>
      <c r="CA66" s="18">
        <v>46</v>
      </c>
      <c r="CB66" s="18">
        <v>47</v>
      </c>
      <c r="CC66" s="18">
        <v>48</v>
      </c>
    </row>
    <row r="67" spans="1:81" x14ac:dyDescent="0.25">
      <c r="A67" s="3" t="s">
        <v>19</v>
      </c>
      <c r="B67" s="23">
        <v>8</v>
      </c>
      <c r="C67" s="18">
        <v>49</v>
      </c>
      <c r="D67" s="18">
        <v>8</v>
      </c>
      <c r="E67" s="18">
        <v>9</v>
      </c>
      <c r="F67" s="18">
        <v>10</v>
      </c>
      <c r="G67" s="18">
        <v>11</v>
      </c>
      <c r="H67" s="18">
        <v>12</v>
      </c>
      <c r="I67" s="26"/>
      <c r="J67" s="3" t="s">
        <v>19</v>
      </c>
      <c r="K67" s="23">
        <v>8</v>
      </c>
      <c r="L67" s="18">
        <v>49</v>
      </c>
      <c r="M67" s="18">
        <v>8</v>
      </c>
      <c r="N67" s="18">
        <v>9</v>
      </c>
      <c r="O67" s="18">
        <v>10</v>
      </c>
      <c r="P67" s="18">
        <v>11</v>
      </c>
      <c r="Q67" s="18">
        <v>12</v>
      </c>
      <c r="R67" s="26"/>
      <c r="S67" s="3" t="s">
        <v>19</v>
      </c>
      <c r="T67" s="23">
        <v>8</v>
      </c>
      <c r="U67" s="18">
        <v>49</v>
      </c>
      <c r="V67" s="18">
        <v>8</v>
      </c>
      <c r="W67" s="18">
        <v>9</v>
      </c>
      <c r="X67" s="18">
        <v>10</v>
      </c>
      <c r="Y67" s="18">
        <v>11</v>
      </c>
      <c r="Z67" s="18">
        <v>12</v>
      </c>
      <c r="AA67" s="26"/>
      <c r="AB67" s="3" t="s">
        <v>19</v>
      </c>
      <c r="AC67" s="23">
        <v>8</v>
      </c>
      <c r="AD67" s="18">
        <v>49</v>
      </c>
      <c r="AE67" s="18">
        <v>8</v>
      </c>
      <c r="AF67" s="18">
        <v>9</v>
      </c>
      <c r="AG67" s="18">
        <v>10</v>
      </c>
      <c r="AH67" s="18">
        <v>11</v>
      </c>
      <c r="AI67" s="18">
        <v>12</v>
      </c>
      <c r="AJ67" s="26"/>
      <c r="AK67" s="26"/>
      <c r="AL67" s="26"/>
      <c r="AM67" s="26"/>
      <c r="AN67" s="26"/>
      <c r="AO67" s="26"/>
      <c r="AP67" s="26"/>
      <c r="AQ67" s="26"/>
      <c r="AR67" s="26"/>
      <c r="AS67" s="26"/>
      <c r="AT67" s="26"/>
      <c r="AU67" s="3" t="s">
        <v>19</v>
      </c>
      <c r="AV67" s="23">
        <v>8</v>
      </c>
      <c r="AW67" s="18">
        <v>49</v>
      </c>
      <c r="AX67" s="18">
        <v>8</v>
      </c>
      <c r="AY67" s="18">
        <v>9</v>
      </c>
      <c r="AZ67" s="18">
        <v>10</v>
      </c>
      <c r="BA67" s="18">
        <v>11</v>
      </c>
      <c r="BB67" s="18">
        <v>12</v>
      </c>
      <c r="BD67" s="3" t="s">
        <v>19</v>
      </c>
      <c r="BE67" s="23">
        <v>8</v>
      </c>
      <c r="BF67" s="18">
        <v>49</v>
      </c>
      <c r="BG67" s="18">
        <v>8</v>
      </c>
      <c r="BH67" s="18">
        <v>9</v>
      </c>
      <c r="BI67" s="18">
        <v>10</v>
      </c>
      <c r="BJ67" s="18">
        <v>11</v>
      </c>
      <c r="BK67" s="18">
        <v>12</v>
      </c>
      <c r="BL67" s="26"/>
      <c r="BM67" s="3" t="s">
        <v>19</v>
      </c>
      <c r="BN67" s="23">
        <v>8</v>
      </c>
      <c r="BO67" s="18">
        <v>49</v>
      </c>
      <c r="BP67" s="18">
        <v>8</v>
      </c>
      <c r="BQ67" s="18">
        <v>9</v>
      </c>
      <c r="BR67" s="18">
        <v>10</v>
      </c>
      <c r="BS67" s="18">
        <v>11</v>
      </c>
      <c r="BT67" s="18">
        <v>12</v>
      </c>
      <c r="BU67" s="26"/>
      <c r="BV67" s="3" t="s">
        <v>19</v>
      </c>
      <c r="BW67" s="23">
        <v>8</v>
      </c>
      <c r="BX67" s="18">
        <v>49</v>
      </c>
      <c r="BY67" s="18">
        <v>8</v>
      </c>
      <c r="BZ67" s="18">
        <v>9</v>
      </c>
      <c r="CA67" s="18">
        <v>10</v>
      </c>
      <c r="CB67" s="18">
        <v>11</v>
      </c>
      <c r="CC67" s="18">
        <v>12</v>
      </c>
    </row>
    <row r="68" spans="1:81" x14ac:dyDescent="0.25">
      <c r="A68" s="449">
        <v>2025</v>
      </c>
      <c r="B68" s="449"/>
      <c r="C68" s="449"/>
      <c r="D68" s="449"/>
      <c r="E68" s="449"/>
      <c r="F68" s="449"/>
      <c r="G68" s="449"/>
      <c r="H68" s="449"/>
      <c r="I68" s="26"/>
      <c r="J68" s="449" t="s">
        <v>46</v>
      </c>
      <c r="K68" s="449"/>
      <c r="L68" s="449"/>
      <c r="M68" s="449"/>
      <c r="N68" s="449"/>
      <c r="O68" s="449"/>
      <c r="P68" s="449"/>
      <c r="Q68" s="449"/>
      <c r="R68" s="26"/>
      <c r="S68" s="449" t="s">
        <v>47</v>
      </c>
      <c r="T68" s="449"/>
      <c r="U68" s="449"/>
      <c r="V68" s="449"/>
      <c r="W68" s="449"/>
      <c r="X68" s="449"/>
      <c r="Y68" s="449"/>
      <c r="Z68" s="449"/>
      <c r="AA68" s="26"/>
      <c r="AB68" s="449" t="s">
        <v>48</v>
      </c>
      <c r="AC68" s="449"/>
      <c r="AD68" s="449"/>
      <c r="AE68" s="449"/>
      <c r="AF68" s="449"/>
      <c r="AG68" s="449"/>
      <c r="AH68" s="449"/>
      <c r="AI68" s="449"/>
      <c r="AJ68" s="26"/>
      <c r="AK68" s="26"/>
      <c r="AL68" s="26"/>
      <c r="AM68" s="26"/>
      <c r="AN68" s="26"/>
      <c r="AO68" s="26"/>
      <c r="AP68" s="26"/>
      <c r="AQ68" s="26"/>
      <c r="AR68" s="26"/>
      <c r="AS68" s="26"/>
      <c r="AT68" s="26"/>
      <c r="AU68" s="449">
        <v>2027</v>
      </c>
      <c r="AV68" s="449"/>
      <c r="AW68" s="449"/>
      <c r="AX68" s="449"/>
      <c r="AY68" s="449"/>
      <c r="AZ68" s="449"/>
      <c r="BA68" s="449"/>
      <c r="BB68" s="449"/>
      <c r="BD68" s="449" t="s">
        <v>79</v>
      </c>
      <c r="BE68" s="449"/>
      <c r="BF68" s="449"/>
      <c r="BG68" s="449"/>
      <c r="BH68" s="449"/>
      <c r="BI68" s="449"/>
      <c r="BJ68" s="449"/>
      <c r="BK68" s="449"/>
      <c r="BL68" s="26"/>
      <c r="BM68" s="449" t="s">
        <v>80</v>
      </c>
      <c r="BN68" s="449"/>
      <c r="BO68" s="449"/>
      <c r="BP68" s="449"/>
      <c r="BQ68" s="449"/>
      <c r="BR68" s="449"/>
      <c r="BS68" s="449"/>
      <c r="BT68" s="449"/>
      <c r="BU68" s="26"/>
      <c r="BV68" s="449" t="s">
        <v>81</v>
      </c>
      <c r="BW68" s="449"/>
      <c r="BX68" s="449"/>
      <c r="BY68" s="449"/>
      <c r="BZ68" s="449"/>
      <c r="CA68" s="449"/>
      <c r="CB68" s="449"/>
      <c r="CC68" s="449"/>
    </row>
    <row r="69" spans="1:81" x14ac:dyDescent="0.25">
      <c r="I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row>
    <row r="70" spans="1:81" ht="15.75" thickBot="1" x14ac:dyDescent="0.3">
      <c r="A70" s="359" t="s">
        <v>32</v>
      </c>
      <c r="B70" s="359"/>
      <c r="C70" s="359"/>
      <c r="D70" s="359"/>
      <c r="E70" s="359"/>
      <c r="F70" s="359"/>
      <c r="G70" s="359"/>
      <c r="H70" s="359"/>
      <c r="J70" s="359" t="s">
        <v>32</v>
      </c>
      <c r="K70" s="359"/>
      <c r="L70" s="359"/>
      <c r="M70" s="359"/>
      <c r="N70" s="359"/>
      <c r="O70" s="359"/>
      <c r="P70" s="359"/>
      <c r="Q70" s="359"/>
      <c r="R70" s="26"/>
      <c r="S70" s="359" t="s">
        <v>32</v>
      </c>
      <c r="T70" s="359"/>
      <c r="U70" s="359"/>
      <c r="V70" s="359"/>
      <c r="W70" s="359"/>
      <c r="X70" s="359"/>
      <c r="Y70" s="359"/>
      <c r="Z70" s="359"/>
      <c r="AA70" s="26"/>
      <c r="AB70" s="359" t="s">
        <v>32</v>
      </c>
      <c r="AC70" s="359"/>
      <c r="AD70" s="359"/>
      <c r="AE70" s="359"/>
      <c r="AF70" s="359"/>
      <c r="AG70" s="359"/>
      <c r="AH70" s="359"/>
      <c r="AI70" s="359"/>
      <c r="AO70" s="26"/>
      <c r="AP70" s="26"/>
      <c r="AQ70" s="26"/>
      <c r="AR70" s="26"/>
      <c r="AS70" s="26"/>
      <c r="AT70" s="26"/>
      <c r="AU70" s="359" t="s">
        <v>35</v>
      </c>
      <c r="AV70" s="359"/>
      <c r="AW70" s="359"/>
      <c r="AX70" s="359"/>
      <c r="AY70" s="359"/>
      <c r="AZ70" s="359"/>
      <c r="BA70" s="359"/>
      <c r="BB70" s="359"/>
      <c r="BD70" s="359" t="s">
        <v>35</v>
      </c>
      <c r="BE70" s="359"/>
      <c r="BF70" s="359"/>
      <c r="BG70" s="359"/>
      <c r="BH70" s="359"/>
      <c r="BI70" s="359"/>
      <c r="BJ70" s="359"/>
      <c r="BK70" s="359"/>
      <c r="BL70" s="26"/>
      <c r="BM70" s="359" t="s">
        <v>35</v>
      </c>
      <c r="BN70" s="359"/>
      <c r="BO70" s="359"/>
      <c r="BP70" s="359"/>
      <c r="BQ70" s="359"/>
      <c r="BR70" s="359"/>
      <c r="BS70" s="359"/>
      <c r="BT70" s="359"/>
      <c r="BU70" s="26"/>
      <c r="BV70" s="359" t="s">
        <v>35</v>
      </c>
      <c r="BW70" s="359"/>
      <c r="BX70" s="359"/>
      <c r="BY70" s="359"/>
      <c r="BZ70" s="359"/>
      <c r="CA70" s="359"/>
      <c r="CB70" s="359"/>
      <c r="CC70" s="359"/>
    </row>
    <row r="71" spans="1:81" ht="15.75" thickBot="1" x14ac:dyDescent="0.3">
      <c r="A71" s="359" t="s">
        <v>31</v>
      </c>
      <c r="B71" s="359"/>
      <c r="C71" s="359"/>
      <c r="D71" s="359"/>
      <c r="E71" s="359"/>
      <c r="F71" s="359"/>
      <c r="G71" s="359"/>
      <c r="H71" s="359"/>
      <c r="I71" s="26"/>
      <c r="J71" s="340" t="s">
        <v>31</v>
      </c>
      <c r="K71" s="340"/>
      <c r="L71" s="340"/>
      <c r="M71" s="340"/>
      <c r="N71" s="340"/>
      <c r="O71" s="340"/>
      <c r="P71" s="340"/>
      <c r="Q71" s="340"/>
      <c r="R71" s="26"/>
      <c r="S71" s="340" t="s">
        <v>31</v>
      </c>
      <c r="T71" s="340"/>
      <c r="U71" s="340"/>
      <c r="V71" s="340"/>
      <c r="W71" s="340"/>
      <c r="X71" s="340"/>
      <c r="Y71" s="340"/>
      <c r="Z71" s="340"/>
      <c r="AA71" s="26"/>
      <c r="AB71" s="359" t="s">
        <v>31</v>
      </c>
      <c r="AC71" s="359"/>
      <c r="AD71" s="359"/>
      <c r="AE71" s="359"/>
      <c r="AF71" s="359"/>
      <c r="AG71" s="359"/>
      <c r="AH71" s="359"/>
      <c r="AI71" s="359"/>
      <c r="AJ71" s="26"/>
      <c r="AK71" s="26"/>
      <c r="AL71" s="26"/>
      <c r="AM71" s="26"/>
      <c r="AN71" s="26"/>
      <c r="AO71" s="26"/>
      <c r="AP71" s="26"/>
      <c r="AQ71" s="26"/>
      <c r="AR71" s="26"/>
      <c r="AS71" s="26"/>
      <c r="AT71" s="26"/>
      <c r="AU71" s="340" t="s">
        <v>33</v>
      </c>
      <c r="AV71" s="340"/>
      <c r="AW71" s="340"/>
      <c r="AX71" s="340"/>
      <c r="AY71" s="340"/>
      <c r="AZ71" s="340"/>
      <c r="BA71" s="340"/>
      <c r="BB71" s="340"/>
      <c r="BD71" s="340" t="s">
        <v>33</v>
      </c>
      <c r="BE71" s="340"/>
      <c r="BF71" s="340"/>
      <c r="BG71" s="340"/>
      <c r="BH71" s="340"/>
      <c r="BI71" s="340"/>
      <c r="BJ71" s="340"/>
      <c r="BK71" s="340"/>
      <c r="BL71" s="26"/>
      <c r="BM71" s="340" t="s">
        <v>33</v>
      </c>
      <c r="BN71" s="340"/>
      <c r="BO71" s="340"/>
      <c r="BP71" s="340"/>
      <c r="BQ71" s="340"/>
      <c r="BR71" s="340"/>
      <c r="BS71" s="340"/>
      <c r="BT71" s="340"/>
      <c r="BU71" s="26"/>
      <c r="BV71" s="340" t="s">
        <v>33</v>
      </c>
      <c r="BW71" s="340"/>
      <c r="BX71" s="340"/>
      <c r="BY71" s="340"/>
      <c r="BZ71" s="340"/>
      <c r="CA71" s="340"/>
      <c r="CB71" s="340"/>
      <c r="CC71" s="340"/>
    </row>
    <row r="72" spans="1:81" x14ac:dyDescent="0.25">
      <c r="A72" s="3" t="s">
        <v>6</v>
      </c>
      <c r="B72" s="23">
        <v>1</v>
      </c>
      <c r="C72" s="23">
        <v>7</v>
      </c>
      <c r="D72" s="23">
        <v>8</v>
      </c>
      <c r="E72" s="23">
        <v>9</v>
      </c>
      <c r="F72" s="23">
        <v>10</v>
      </c>
      <c r="G72" s="23">
        <v>11</v>
      </c>
      <c r="H72" s="23">
        <v>12</v>
      </c>
      <c r="I72" s="26"/>
      <c r="J72" s="3" t="s">
        <v>6</v>
      </c>
      <c r="K72" s="23">
        <v>1</v>
      </c>
      <c r="L72" s="23">
        <v>7</v>
      </c>
      <c r="M72" s="23">
        <v>8</v>
      </c>
      <c r="N72" s="23">
        <v>9</v>
      </c>
      <c r="O72" s="23">
        <v>10</v>
      </c>
      <c r="P72" s="23">
        <v>11</v>
      </c>
      <c r="Q72" s="23">
        <v>12</v>
      </c>
      <c r="R72" s="26"/>
      <c r="S72" s="3" t="s">
        <v>6</v>
      </c>
      <c r="T72" s="23">
        <v>1</v>
      </c>
      <c r="U72" s="23">
        <v>7</v>
      </c>
      <c r="V72" s="23">
        <v>8</v>
      </c>
      <c r="W72" s="23">
        <v>9</v>
      </c>
      <c r="X72" s="23">
        <v>10</v>
      </c>
      <c r="Y72" s="23">
        <v>11</v>
      </c>
      <c r="Z72" s="23">
        <v>12</v>
      </c>
      <c r="AA72" s="26"/>
      <c r="AB72" s="3" t="s">
        <v>6</v>
      </c>
      <c r="AC72" s="23">
        <v>1</v>
      </c>
      <c r="AD72" s="23">
        <v>7</v>
      </c>
      <c r="AE72" s="23">
        <v>8</v>
      </c>
      <c r="AF72" s="23">
        <v>9</v>
      </c>
      <c r="AG72" s="23">
        <v>10</v>
      </c>
      <c r="AH72" s="23">
        <v>11</v>
      </c>
      <c r="AI72" s="23">
        <v>12</v>
      </c>
      <c r="AJ72" s="26"/>
      <c r="AK72" s="26"/>
      <c r="AL72" s="26"/>
      <c r="AM72" s="26"/>
      <c r="AN72" s="26"/>
      <c r="AU72" s="3" t="s">
        <v>6</v>
      </c>
      <c r="AV72" s="23">
        <v>1</v>
      </c>
      <c r="AW72" s="23">
        <v>7</v>
      </c>
      <c r="AX72" s="23">
        <v>8</v>
      </c>
      <c r="AY72" s="23">
        <v>9</v>
      </c>
      <c r="AZ72" s="23">
        <v>10</v>
      </c>
      <c r="BA72" s="23">
        <v>11</v>
      </c>
      <c r="BB72" s="23">
        <v>12</v>
      </c>
      <c r="BD72" s="3" t="s">
        <v>6</v>
      </c>
      <c r="BE72" s="23">
        <v>1</v>
      </c>
      <c r="BF72" s="23">
        <v>7</v>
      </c>
      <c r="BG72" s="23">
        <v>8</v>
      </c>
      <c r="BH72" s="23">
        <v>9</v>
      </c>
      <c r="BI72" s="23">
        <v>10</v>
      </c>
      <c r="BJ72" s="23">
        <v>11</v>
      </c>
      <c r="BK72" s="23">
        <v>12</v>
      </c>
      <c r="BL72" s="26"/>
      <c r="BM72" s="3" t="s">
        <v>6</v>
      </c>
      <c r="BN72" s="23">
        <v>1</v>
      </c>
      <c r="BO72" s="23">
        <v>7</v>
      </c>
      <c r="BP72" s="23">
        <v>8</v>
      </c>
      <c r="BQ72" s="23">
        <v>9</v>
      </c>
      <c r="BR72" s="23">
        <v>10</v>
      </c>
      <c r="BS72" s="23">
        <v>11</v>
      </c>
      <c r="BT72" s="23">
        <v>12</v>
      </c>
      <c r="BU72" s="26"/>
      <c r="BV72" s="3" t="s">
        <v>6</v>
      </c>
      <c r="BW72" s="23">
        <v>1</v>
      </c>
      <c r="BX72" s="23">
        <v>7</v>
      </c>
      <c r="BY72" s="23">
        <v>8</v>
      </c>
      <c r="BZ72" s="23">
        <v>9</v>
      </c>
      <c r="CA72" s="23">
        <v>10</v>
      </c>
      <c r="CB72" s="23">
        <v>11</v>
      </c>
      <c r="CC72" s="23">
        <v>12</v>
      </c>
    </row>
    <row r="73" spans="1:81" x14ac:dyDescent="0.25">
      <c r="A73" s="3" t="s">
        <v>7</v>
      </c>
      <c r="B73" s="23">
        <v>2</v>
      </c>
      <c r="C73" s="18">
        <v>13</v>
      </c>
      <c r="D73" s="18">
        <v>14</v>
      </c>
      <c r="E73" s="18">
        <v>15</v>
      </c>
      <c r="F73" s="18">
        <v>16</v>
      </c>
      <c r="G73" s="18">
        <v>17</v>
      </c>
      <c r="H73" s="18">
        <v>18</v>
      </c>
      <c r="I73" s="26"/>
      <c r="J73" s="3" t="s">
        <v>7</v>
      </c>
      <c r="K73" s="23">
        <v>2</v>
      </c>
      <c r="L73" s="18">
        <v>13</v>
      </c>
      <c r="M73" s="18">
        <v>14</v>
      </c>
      <c r="N73" s="18">
        <v>15</v>
      </c>
      <c r="O73" s="18">
        <v>16</v>
      </c>
      <c r="P73" s="18">
        <v>17</v>
      </c>
      <c r="Q73" s="18">
        <v>18</v>
      </c>
      <c r="R73" s="26"/>
      <c r="S73" s="3" t="s">
        <v>7</v>
      </c>
      <c r="T73" s="23">
        <v>2</v>
      </c>
      <c r="U73" s="18">
        <v>13</v>
      </c>
      <c r="V73" s="18">
        <v>14</v>
      </c>
      <c r="W73" s="18">
        <v>15</v>
      </c>
      <c r="X73" s="18">
        <v>16</v>
      </c>
      <c r="Y73" s="18">
        <v>17</v>
      </c>
      <c r="Z73" s="18">
        <v>18</v>
      </c>
      <c r="AA73" s="26"/>
      <c r="AB73" s="3" t="s">
        <v>7</v>
      </c>
      <c r="AC73" s="23">
        <v>2</v>
      </c>
      <c r="AD73" s="18">
        <v>13</v>
      </c>
      <c r="AE73" s="18">
        <v>14</v>
      </c>
      <c r="AF73" s="18">
        <v>15</v>
      </c>
      <c r="AG73" s="18">
        <v>16</v>
      </c>
      <c r="AH73" s="18">
        <v>17</v>
      </c>
      <c r="AI73" s="18">
        <v>18</v>
      </c>
      <c r="AJ73" s="26"/>
      <c r="AK73" s="26"/>
      <c r="AL73" s="26"/>
      <c r="AM73" s="26"/>
      <c r="AN73" s="26"/>
      <c r="AO73" s="26"/>
      <c r="AP73" s="26"/>
      <c r="AQ73" s="26"/>
      <c r="AR73" s="26"/>
      <c r="AS73" s="26"/>
      <c r="AT73" s="26"/>
      <c r="AU73" s="3" t="s">
        <v>7</v>
      </c>
      <c r="AV73" s="23">
        <v>2</v>
      </c>
      <c r="AW73" s="18">
        <v>13</v>
      </c>
      <c r="AX73" s="18">
        <v>14</v>
      </c>
      <c r="AY73" s="18">
        <v>15</v>
      </c>
      <c r="AZ73" s="18">
        <v>16</v>
      </c>
      <c r="BA73" s="18">
        <v>17</v>
      </c>
      <c r="BB73" s="18">
        <v>18</v>
      </c>
      <c r="BD73" s="3" t="s">
        <v>7</v>
      </c>
      <c r="BE73" s="23">
        <v>2</v>
      </c>
      <c r="BF73" s="18">
        <v>13</v>
      </c>
      <c r="BG73" s="18">
        <v>14</v>
      </c>
      <c r="BH73" s="18">
        <v>15</v>
      </c>
      <c r="BI73" s="18">
        <v>16</v>
      </c>
      <c r="BJ73" s="18">
        <v>17</v>
      </c>
      <c r="BK73" s="18">
        <v>18</v>
      </c>
      <c r="BL73" s="26"/>
      <c r="BM73" s="3" t="s">
        <v>7</v>
      </c>
      <c r="BN73" s="23">
        <v>2</v>
      </c>
      <c r="BO73" s="18">
        <v>13</v>
      </c>
      <c r="BP73" s="18">
        <v>14</v>
      </c>
      <c r="BQ73" s="18">
        <v>15</v>
      </c>
      <c r="BR73" s="18">
        <v>16</v>
      </c>
      <c r="BS73" s="18">
        <v>17</v>
      </c>
      <c r="BT73" s="18">
        <v>18</v>
      </c>
      <c r="BU73" s="26"/>
      <c r="BV73" s="3" t="s">
        <v>7</v>
      </c>
      <c r="BW73" s="23">
        <v>2</v>
      </c>
      <c r="BX73" s="18">
        <v>13</v>
      </c>
      <c r="BY73" s="18">
        <v>14</v>
      </c>
      <c r="BZ73" s="18">
        <v>15</v>
      </c>
      <c r="CA73" s="18">
        <v>16</v>
      </c>
      <c r="CB73" s="18">
        <v>17</v>
      </c>
      <c r="CC73" s="18">
        <v>18</v>
      </c>
    </row>
    <row r="74" spans="1:81" x14ac:dyDescent="0.25">
      <c r="A74" s="3" t="s">
        <v>14</v>
      </c>
      <c r="B74" s="23">
        <v>3</v>
      </c>
      <c r="C74" s="18">
        <v>19</v>
      </c>
      <c r="D74" s="18">
        <v>20</v>
      </c>
      <c r="E74" s="18">
        <v>21</v>
      </c>
      <c r="F74" s="18">
        <v>22</v>
      </c>
      <c r="G74" s="18">
        <v>23</v>
      </c>
      <c r="H74" s="18">
        <v>24</v>
      </c>
      <c r="I74" s="26"/>
      <c r="J74" s="3" t="s">
        <v>14</v>
      </c>
      <c r="K74" s="23">
        <v>3</v>
      </c>
      <c r="L74" s="18">
        <v>19</v>
      </c>
      <c r="M74" s="18">
        <v>20</v>
      </c>
      <c r="N74" s="18">
        <v>21</v>
      </c>
      <c r="O74" s="18">
        <v>22</v>
      </c>
      <c r="P74" s="18">
        <v>23</v>
      </c>
      <c r="Q74" s="18">
        <v>24</v>
      </c>
      <c r="R74" s="26"/>
      <c r="S74" s="3" t="s">
        <v>14</v>
      </c>
      <c r="T74" s="23">
        <v>3</v>
      </c>
      <c r="U74" s="18">
        <v>19</v>
      </c>
      <c r="V74" s="18">
        <v>20</v>
      </c>
      <c r="W74" s="18">
        <v>21</v>
      </c>
      <c r="X74" s="18">
        <v>22</v>
      </c>
      <c r="Y74" s="18">
        <v>23</v>
      </c>
      <c r="Z74" s="18">
        <v>24</v>
      </c>
      <c r="AA74" s="26"/>
      <c r="AB74" s="3" t="s">
        <v>14</v>
      </c>
      <c r="AC74" s="23">
        <v>3</v>
      </c>
      <c r="AD74" s="18">
        <v>19</v>
      </c>
      <c r="AE74" s="18">
        <v>20</v>
      </c>
      <c r="AF74" s="18">
        <v>21</v>
      </c>
      <c r="AG74" s="18">
        <v>22</v>
      </c>
      <c r="AH74" s="18">
        <v>23</v>
      </c>
      <c r="AI74" s="18">
        <v>24</v>
      </c>
      <c r="AJ74" s="26"/>
      <c r="AK74" s="26"/>
      <c r="AL74" s="26"/>
      <c r="AM74" s="26"/>
      <c r="AN74" s="26"/>
      <c r="AO74" s="26"/>
      <c r="AP74" s="26"/>
      <c r="AQ74" s="26"/>
      <c r="AR74" s="26"/>
      <c r="AS74" s="26"/>
      <c r="AT74" s="26"/>
      <c r="AU74" s="3" t="s">
        <v>14</v>
      </c>
      <c r="AV74" s="23">
        <v>3</v>
      </c>
      <c r="AW74" s="18">
        <v>19</v>
      </c>
      <c r="AX74" s="18">
        <v>20</v>
      </c>
      <c r="AY74" s="18">
        <v>21</v>
      </c>
      <c r="AZ74" s="18">
        <v>22</v>
      </c>
      <c r="BA74" s="18">
        <v>23</v>
      </c>
      <c r="BB74" s="18">
        <v>24</v>
      </c>
      <c r="BD74" s="3" t="s">
        <v>14</v>
      </c>
      <c r="BE74" s="23">
        <v>3</v>
      </c>
      <c r="BF74" s="18">
        <v>19</v>
      </c>
      <c r="BG74" s="18">
        <v>20</v>
      </c>
      <c r="BH74" s="18">
        <v>21</v>
      </c>
      <c r="BI74" s="18">
        <v>22</v>
      </c>
      <c r="BJ74" s="18">
        <v>23</v>
      </c>
      <c r="BK74" s="18">
        <v>24</v>
      </c>
      <c r="BL74" s="26"/>
      <c r="BM74" s="3" t="s">
        <v>14</v>
      </c>
      <c r="BN74" s="23">
        <v>3</v>
      </c>
      <c r="BO74" s="18">
        <v>19</v>
      </c>
      <c r="BP74" s="18">
        <v>20</v>
      </c>
      <c r="BQ74" s="18">
        <v>21</v>
      </c>
      <c r="BR74" s="18">
        <v>22</v>
      </c>
      <c r="BS74" s="18">
        <v>23</v>
      </c>
      <c r="BT74" s="18">
        <v>24</v>
      </c>
      <c r="BU74" s="26"/>
      <c r="BV74" s="3" t="s">
        <v>14</v>
      </c>
      <c r="BW74" s="23">
        <v>3</v>
      </c>
      <c r="BX74" s="18">
        <v>19</v>
      </c>
      <c r="BY74" s="18">
        <v>20</v>
      </c>
      <c r="BZ74" s="18">
        <v>21</v>
      </c>
      <c r="CA74" s="18">
        <v>22</v>
      </c>
      <c r="CB74" s="18">
        <v>23</v>
      </c>
      <c r="CC74" s="18">
        <v>24</v>
      </c>
    </row>
    <row r="75" spans="1:81" x14ac:dyDescent="0.25">
      <c r="A75" s="3" t="s">
        <v>15</v>
      </c>
      <c r="B75" s="23">
        <v>4</v>
      </c>
      <c r="C75" s="18">
        <v>25</v>
      </c>
      <c r="D75" s="18">
        <v>26</v>
      </c>
      <c r="E75" s="18">
        <v>27</v>
      </c>
      <c r="F75" s="18">
        <v>28</v>
      </c>
      <c r="G75" s="18">
        <v>29</v>
      </c>
      <c r="H75" s="18">
        <v>30</v>
      </c>
      <c r="I75" s="26"/>
      <c r="J75" s="3" t="s">
        <v>15</v>
      </c>
      <c r="K75" s="23">
        <v>4</v>
      </c>
      <c r="L75" s="18">
        <v>25</v>
      </c>
      <c r="M75" s="18">
        <v>26</v>
      </c>
      <c r="N75" s="18">
        <v>27</v>
      </c>
      <c r="O75" s="18">
        <v>28</v>
      </c>
      <c r="P75" s="18">
        <v>29</v>
      </c>
      <c r="Q75" s="18">
        <v>30</v>
      </c>
      <c r="R75" s="26"/>
      <c r="S75" s="3" t="s">
        <v>15</v>
      </c>
      <c r="T75" s="23">
        <v>4</v>
      </c>
      <c r="U75" s="18">
        <v>25</v>
      </c>
      <c r="V75" s="18">
        <v>26</v>
      </c>
      <c r="W75" s="18">
        <v>27</v>
      </c>
      <c r="X75" s="18">
        <v>28</v>
      </c>
      <c r="Y75" s="18">
        <v>29</v>
      </c>
      <c r="Z75" s="18">
        <v>30</v>
      </c>
      <c r="AA75" s="26"/>
      <c r="AB75" s="3" t="s">
        <v>15</v>
      </c>
      <c r="AC75" s="23">
        <v>4</v>
      </c>
      <c r="AD75" s="18">
        <v>25</v>
      </c>
      <c r="AE75" s="18">
        <v>26</v>
      </c>
      <c r="AF75" s="18">
        <v>27</v>
      </c>
      <c r="AG75" s="18">
        <v>28</v>
      </c>
      <c r="AH75" s="18">
        <v>29</v>
      </c>
      <c r="AI75" s="18">
        <v>30</v>
      </c>
      <c r="AJ75" s="26"/>
      <c r="AK75" s="26"/>
      <c r="AL75" s="26"/>
      <c r="AM75" s="26"/>
      <c r="AN75" s="26"/>
      <c r="AO75" s="26"/>
      <c r="AP75" s="26"/>
      <c r="AQ75" s="26"/>
      <c r="AR75" s="26"/>
      <c r="AS75" s="26"/>
      <c r="AT75" s="26"/>
      <c r="AU75" s="3" t="s">
        <v>15</v>
      </c>
      <c r="AV75" s="23">
        <v>4</v>
      </c>
      <c r="AW75" s="18">
        <v>25</v>
      </c>
      <c r="AX75" s="18">
        <v>26</v>
      </c>
      <c r="AY75" s="18">
        <v>27</v>
      </c>
      <c r="AZ75" s="18">
        <v>28</v>
      </c>
      <c r="BA75" s="18">
        <v>29</v>
      </c>
      <c r="BB75" s="18">
        <v>30</v>
      </c>
      <c r="BD75" s="3" t="s">
        <v>15</v>
      </c>
      <c r="BE75" s="23">
        <v>4</v>
      </c>
      <c r="BF75" s="18">
        <v>25</v>
      </c>
      <c r="BG75" s="18">
        <v>26</v>
      </c>
      <c r="BH75" s="18">
        <v>27</v>
      </c>
      <c r="BI75" s="18">
        <v>28</v>
      </c>
      <c r="BJ75" s="18">
        <v>29</v>
      </c>
      <c r="BK75" s="18">
        <v>30</v>
      </c>
      <c r="BL75" s="26"/>
      <c r="BM75" s="3" t="s">
        <v>15</v>
      </c>
      <c r="BN75" s="23">
        <v>4</v>
      </c>
      <c r="BO75" s="18">
        <v>25</v>
      </c>
      <c r="BP75" s="18">
        <v>26</v>
      </c>
      <c r="BQ75" s="18">
        <v>27</v>
      </c>
      <c r="BR75" s="18">
        <v>28</v>
      </c>
      <c r="BS75" s="18">
        <v>29</v>
      </c>
      <c r="BT75" s="18">
        <v>30</v>
      </c>
      <c r="BU75" s="26"/>
      <c r="BV75" s="3" t="s">
        <v>15</v>
      </c>
      <c r="BW75" s="23">
        <v>4</v>
      </c>
      <c r="BX75" s="18">
        <v>25</v>
      </c>
      <c r="BY75" s="18">
        <v>26</v>
      </c>
      <c r="BZ75" s="18">
        <v>27</v>
      </c>
      <c r="CA75" s="18">
        <v>28</v>
      </c>
      <c r="CB75" s="18">
        <v>29</v>
      </c>
      <c r="CC75" s="18">
        <v>30</v>
      </c>
    </row>
    <row r="76" spans="1:81" x14ac:dyDescent="0.25">
      <c r="A76" s="3" t="s">
        <v>16</v>
      </c>
      <c r="B76" s="23">
        <v>5</v>
      </c>
      <c r="C76" s="18">
        <v>31</v>
      </c>
      <c r="D76" s="18">
        <v>32</v>
      </c>
      <c r="E76" s="18">
        <v>33</v>
      </c>
      <c r="F76" s="18">
        <v>34</v>
      </c>
      <c r="G76" s="18">
        <v>35</v>
      </c>
      <c r="H76" s="18">
        <v>36</v>
      </c>
      <c r="I76" s="26"/>
      <c r="J76" s="3" t="s">
        <v>16</v>
      </c>
      <c r="K76" s="23">
        <v>5</v>
      </c>
      <c r="L76" s="18">
        <v>31</v>
      </c>
      <c r="M76" s="18">
        <v>32</v>
      </c>
      <c r="N76" s="18">
        <v>33</v>
      </c>
      <c r="O76" s="18">
        <v>34</v>
      </c>
      <c r="P76" s="18">
        <v>35</v>
      </c>
      <c r="Q76" s="18">
        <v>36</v>
      </c>
      <c r="R76" s="26"/>
      <c r="S76" s="3" t="s">
        <v>16</v>
      </c>
      <c r="T76" s="23">
        <v>5</v>
      </c>
      <c r="U76" s="18">
        <v>31</v>
      </c>
      <c r="V76" s="18">
        <v>32</v>
      </c>
      <c r="W76" s="18">
        <v>33</v>
      </c>
      <c r="X76" s="18">
        <v>34</v>
      </c>
      <c r="Y76" s="18">
        <v>35</v>
      </c>
      <c r="Z76" s="18">
        <v>36</v>
      </c>
      <c r="AA76" s="26"/>
      <c r="AB76" s="3" t="s">
        <v>16</v>
      </c>
      <c r="AC76" s="23">
        <v>5</v>
      </c>
      <c r="AD76" s="18">
        <v>31</v>
      </c>
      <c r="AE76" s="18">
        <v>32</v>
      </c>
      <c r="AF76" s="18">
        <v>33</v>
      </c>
      <c r="AG76" s="18">
        <v>34</v>
      </c>
      <c r="AH76" s="18">
        <v>35</v>
      </c>
      <c r="AI76" s="18">
        <v>36</v>
      </c>
      <c r="AJ76" s="26"/>
      <c r="AK76" s="26"/>
      <c r="AL76" s="26"/>
      <c r="AM76" s="26"/>
      <c r="AN76" s="26"/>
      <c r="AO76" s="26"/>
      <c r="AP76" s="26"/>
      <c r="AQ76" s="26"/>
      <c r="AR76" s="26"/>
      <c r="AS76" s="26"/>
      <c r="AT76" s="26"/>
      <c r="AU76" s="3" t="s">
        <v>16</v>
      </c>
      <c r="AV76" s="23">
        <v>5</v>
      </c>
      <c r="AW76" s="18">
        <v>31</v>
      </c>
      <c r="AX76" s="18">
        <v>32</v>
      </c>
      <c r="AY76" s="18">
        <v>33</v>
      </c>
      <c r="AZ76" s="18">
        <v>34</v>
      </c>
      <c r="BA76" s="18">
        <v>35</v>
      </c>
      <c r="BB76" s="18">
        <v>36</v>
      </c>
      <c r="BD76" s="3" t="s">
        <v>16</v>
      </c>
      <c r="BE76" s="23">
        <v>5</v>
      </c>
      <c r="BF76" s="18">
        <v>31</v>
      </c>
      <c r="BG76" s="18">
        <v>32</v>
      </c>
      <c r="BH76" s="18">
        <v>33</v>
      </c>
      <c r="BI76" s="18">
        <v>34</v>
      </c>
      <c r="BJ76" s="18">
        <v>35</v>
      </c>
      <c r="BK76" s="18">
        <v>36</v>
      </c>
      <c r="BL76" s="26"/>
      <c r="BM76" s="3" t="s">
        <v>16</v>
      </c>
      <c r="BN76" s="23">
        <v>5</v>
      </c>
      <c r="BO76" s="18">
        <v>31</v>
      </c>
      <c r="BP76" s="18">
        <v>32</v>
      </c>
      <c r="BQ76" s="18">
        <v>33</v>
      </c>
      <c r="BR76" s="18">
        <v>34</v>
      </c>
      <c r="BS76" s="18">
        <v>35</v>
      </c>
      <c r="BT76" s="18">
        <v>36</v>
      </c>
      <c r="BU76" s="26"/>
      <c r="BV76" s="3" t="s">
        <v>16</v>
      </c>
      <c r="BW76" s="23">
        <v>5</v>
      </c>
      <c r="BX76" s="18">
        <v>31</v>
      </c>
      <c r="BY76" s="18">
        <v>32</v>
      </c>
      <c r="BZ76" s="18">
        <v>33</v>
      </c>
      <c r="CA76" s="18">
        <v>34</v>
      </c>
      <c r="CB76" s="18">
        <v>35</v>
      </c>
      <c r="CC76" s="18">
        <v>36</v>
      </c>
    </row>
    <row r="77" spans="1:81" x14ac:dyDescent="0.25">
      <c r="A77" s="3" t="s">
        <v>17</v>
      </c>
      <c r="B77" s="23">
        <v>6</v>
      </c>
      <c r="C77" s="18">
        <v>37</v>
      </c>
      <c r="D77" s="18">
        <v>38</v>
      </c>
      <c r="E77" s="18">
        <v>39</v>
      </c>
      <c r="F77" s="18">
        <v>40</v>
      </c>
      <c r="G77" s="18">
        <v>41</v>
      </c>
      <c r="H77" s="18">
        <v>42</v>
      </c>
      <c r="I77" s="26"/>
      <c r="J77" s="3" t="s">
        <v>17</v>
      </c>
      <c r="K77" s="23">
        <v>6</v>
      </c>
      <c r="L77" s="18">
        <v>37</v>
      </c>
      <c r="M77" s="18">
        <v>38</v>
      </c>
      <c r="N77" s="18">
        <v>39</v>
      </c>
      <c r="O77" s="18">
        <v>40</v>
      </c>
      <c r="P77" s="18">
        <v>41</v>
      </c>
      <c r="Q77" s="18">
        <v>42</v>
      </c>
      <c r="R77" s="26"/>
      <c r="S77" s="3" t="s">
        <v>17</v>
      </c>
      <c r="T77" s="23">
        <v>6</v>
      </c>
      <c r="U77" s="18">
        <v>37</v>
      </c>
      <c r="V77" s="18">
        <v>38</v>
      </c>
      <c r="W77" s="18">
        <v>39</v>
      </c>
      <c r="X77" s="18">
        <v>40</v>
      </c>
      <c r="Y77" s="18">
        <v>41</v>
      </c>
      <c r="Z77" s="18">
        <v>42</v>
      </c>
      <c r="AA77" s="26"/>
      <c r="AB77" s="3" t="s">
        <v>17</v>
      </c>
      <c r="AC77" s="23">
        <v>6</v>
      </c>
      <c r="AD77" s="18">
        <v>37</v>
      </c>
      <c r="AE77" s="18">
        <v>38</v>
      </c>
      <c r="AF77" s="18">
        <v>39</v>
      </c>
      <c r="AG77" s="18">
        <v>40</v>
      </c>
      <c r="AH77" s="18">
        <v>41</v>
      </c>
      <c r="AI77" s="18">
        <v>42</v>
      </c>
      <c r="AJ77" s="26"/>
      <c r="AK77" s="26"/>
      <c r="AL77" s="26"/>
      <c r="AM77" s="26"/>
      <c r="AN77" s="26"/>
      <c r="AO77" s="26"/>
      <c r="AP77" s="26"/>
      <c r="AQ77" s="26"/>
      <c r="AR77" s="26"/>
      <c r="AS77" s="26"/>
      <c r="AT77" s="26"/>
      <c r="AU77" s="3" t="s">
        <v>17</v>
      </c>
      <c r="AV77" s="23">
        <v>6</v>
      </c>
      <c r="AW77" s="18">
        <v>37</v>
      </c>
      <c r="AX77" s="18">
        <v>38</v>
      </c>
      <c r="AY77" s="18">
        <v>39</v>
      </c>
      <c r="AZ77" s="18">
        <v>40</v>
      </c>
      <c r="BA77" s="18">
        <v>41</v>
      </c>
      <c r="BB77" s="18">
        <v>42</v>
      </c>
      <c r="BD77" s="3" t="s">
        <v>17</v>
      </c>
      <c r="BE77" s="23">
        <v>6</v>
      </c>
      <c r="BF77" s="18">
        <v>37</v>
      </c>
      <c r="BG77" s="18">
        <v>38</v>
      </c>
      <c r="BH77" s="18">
        <v>39</v>
      </c>
      <c r="BI77" s="18">
        <v>40</v>
      </c>
      <c r="BJ77" s="18">
        <v>41</v>
      </c>
      <c r="BK77" s="18">
        <v>42</v>
      </c>
      <c r="BL77" s="26"/>
      <c r="BM77" s="3" t="s">
        <v>17</v>
      </c>
      <c r="BN77" s="23">
        <v>6</v>
      </c>
      <c r="BO77" s="18">
        <v>37</v>
      </c>
      <c r="BP77" s="18">
        <v>38</v>
      </c>
      <c r="BQ77" s="18">
        <v>39</v>
      </c>
      <c r="BR77" s="18">
        <v>40</v>
      </c>
      <c r="BS77" s="18">
        <v>41</v>
      </c>
      <c r="BT77" s="18">
        <v>42</v>
      </c>
      <c r="BU77" s="26"/>
      <c r="BV77" s="3" t="s">
        <v>17</v>
      </c>
      <c r="BW77" s="23">
        <v>6</v>
      </c>
      <c r="BX77" s="18">
        <v>37</v>
      </c>
      <c r="BY77" s="18">
        <v>38</v>
      </c>
      <c r="BZ77" s="18">
        <v>39</v>
      </c>
      <c r="CA77" s="18">
        <v>40</v>
      </c>
      <c r="CB77" s="18">
        <v>41</v>
      </c>
      <c r="CC77" s="18">
        <v>42</v>
      </c>
    </row>
    <row r="78" spans="1:81" x14ac:dyDescent="0.25">
      <c r="A78" s="3" t="s">
        <v>18</v>
      </c>
      <c r="B78" s="23">
        <v>7</v>
      </c>
      <c r="C78" s="18">
        <v>43</v>
      </c>
      <c r="D78" s="18">
        <v>44</v>
      </c>
      <c r="E78" s="18">
        <v>45</v>
      </c>
      <c r="F78" s="18">
        <v>46</v>
      </c>
      <c r="G78" s="18">
        <v>47</v>
      </c>
      <c r="H78" s="18">
        <v>48</v>
      </c>
      <c r="I78" s="26"/>
      <c r="J78" s="3" t="s">
        <v>18</v>
      </c>
      <c r="K78" s="23">
        <v>7</v>
      </c>
      <c r="L78" s="18">
        <v>43</v>
      </c>
      <c r="M78" s="18">
        <v>44</v>
      </c>
      <c r="N78" s="18">
        <v>45</v>
      </c>
      <c r="O78" s="18">
        <v>46</v>
      </c>
      <c r="P78" s="18">
        <v>47</v>
      </c>
      <c r="Q78" s="18">
        <v>48</v>
      </c>
      <c r="R78" s="26"/>
      <c r="S78" s="3" t="s">
        <v>18</v>
      </c>
      <c r="T78" s="23">
        <v>7</v>
      </c>
      <c r="U78" s="18">
        <v>43</v>
      </c>
      <c r="V78" s="18">
        <v>44</v>
      </c>
      <c r="W78" s="18">
        <v>45</v>
      </c>
      <c r="X78" s="18">
        <v>46</v>
      </c>
      <c r="Y78" s="18">
        <v>47</v>
      </c>
      <c r="Z78" s="18">
        <v>48</v>
      </c>
      <c r="AA78" s="26"/>
      <c r="AB78" s="3" t="s">
        <v>18</v>
      </c>
      <c r="AC78" s="23">
        <v>7</v>
      </c>
      <c r="AD78" s="18">
        <v>43</v>
      </c>
      <c r="AE78" s="18">
        <v>44</v>
      </c>
      <c r="AF78" s="18">
        <v>45</v>
      </c>
      <c r="AG78" s="18">
        <v>46</v>
      </c>
      <c r="AH78" s="18">
        <v>47</v>
      </c>
      <c r="AI78" s="18">
        <v>48</v>
      </c>
      <c r="AJ78" s="26"/>
      <c r="AK78" s="26"/>
      <c r="AL78" s="26"/>
      <c r="AM78" s="26"/>
      <c r="AN78" s="26"/>
      <c r="AO78" s="26"/>
      <c r="AP78" s="26"/>
      <c r="AQ78" s="26"/>
      <c r="AR78" s="26"/>
      <c r="AS78" s="26"/>
      <c r="AT78" s="26"/>
      <c r="AU78" s="3" t="s">
        <v>18</v>
      </c>
      <c r="AV78" s="23">
        <v>7</v>
      </c>
      <c r="AW78" s="18">
        <v>43</v>
      </c>
      <c r="AX78" s="18">
        <v>44</v>
      </c>
      <c r="AY78" s="18">
        <v>45</v>
      </c>
      <c r="AZ78" s="18">
        <v>46</v>
      </c>
      <c r="BA78" s="18">
        <v>47</v>
      </c>
      <c r="BB78" s="18">
        <v>48</v>
      </c>
      <c r="BD78" s="3" t="s">
        <v>18</v>
      </c>
      <c r="BE78" s="23">
        <v>7</v>
      </c>
      <c r="BF78" s="18">
        <v>43</v>
      </c>
      <c r="BG78" s="18">
        <v>44</v>
      </c>
      <c r="BH78" s="18">
        <v>45</v>
      </c>
      <c r="BI78" s="18">
        <v>46</v>
      </c>
      <c r="BJ78" s="18">
        <v>47</v>
      </c>
      <c r="BK78" s="18">
        <v>48</v>
      </c>
      <c r="BL78" s="26"/>
      <c r="BM78" s="3" t="s">
        <v>18</v>
      </c>
      <c r="BN78" s="23">
        <v>7</v>
      </c>
      <c r="BO78" s="18">
        <v>43</v>
      </c>
      <c r="BP78" s="18">
        <v>44</v>
      </c>
      <c r="BQ78" s="18">
        <v>45</v>
      </c>
      <c r="BR78" s="18">
        <v>46</v>
      </c>
      <c r="BS78" s="18">
        <v>47</v>
      </c>
      <c r="BT78" s="18">
        <v>48</v>
      </c>
      <c r="BU78" s="26"/>
      <c r="BV78" s="3" t="s">
        <v>18</v>
      </c>
      <c r="BW78" s="23">
        <v>7</v>
      </c>
      <c r="BX78" s="18">
        <v>43</v>
      </c>
      <c r="BY78" s="18">
        <v>44</v>
      </c>
      <c r="BZ78" s="18">
        <v>45</v>
      </c>
      <c r="CA78" s="18">
        <v>46</v>
      </c>
      <c r="CB78" s="18">
        <v>47</v>
      </c>
      <c r="CC78" s="18">
        <v>48</v>
      </c>
    </row>
    <row r="79" spans="1:81" x14ac:dyDescent="0.25">
      <c r="A79" s="3" t="s">
        <v>19</v>
      </c>
      <c r="B79" s="23">
        <v>8</v>
      </c>
      <c r="C79" s="18">
        <v>49</v>
      </c>
      <c r="D79" s="18">
        <v>8</v>
      </c>
      <c r="E79" s="18">
        <v>9</v>
      </c>
      <c r="F79" s="18">
        <v>10</v>
      </c>
      <c r="G79" s="18">
        <v>11</v>
      </c>
      <c r="H79" s="18">
        <v>12</v>
      </c>
      <c r="I79" s="26"/>
      <c r="J79" s="3" t="s">
        <v>19</v>
      </c>
      <c r="K79" s="23">
        <v>8</v>
      </c>
      <c r="L79" s="18">
        <v>49</v>
      </c>
      <c r="M79" s="18">
        <v>8</v>
      </c>
      <c r="N79" s="18">
        <v>9</v>
      </c>
      <c r="O79" s="18">
        <v>10</v>
      </c>
      <c r="P79" s="18">
        <v>11</v>
      </c>
      <c r="Q79" s="18">
        <v>12</v>
      </c>
      <c r="R79" s="26"/>
      <c r="S79" s="3" t="s">
        <v>19</v>
      </c>
      <c r="T79" s="23">
        <v>8</v>
      </c>
      <c r="U79" s="18">
        <v>49</v>
      </c>
      <c r="V79" s="18">
        <v>8</v>
      </c>
      <c r="W79" s="18">
        <v>9</v>
      </c>
      <c r="X79" s="18">
        <v>10</v>
      </c>
      <c r="Y79" s="18">
        <v>11</v>
      </c>
      <c r="Z79" s="18">
        <v>12</v>
      </c>
      <c r="AA79" s="26"/>
      <c r="AB79" s="3" t="s">
        <v>19</v>
      </c>
      <c r="AC79" s="23">
        <v>8</v>
      </c>
      <c r="AD79" s="18">
        <v>49</v>
      </c>
      <c r="AE79" s="18">
        <v>8</v>
      </c>
      <c r="AF79" s="18">
        <v>9</v>
      </c>
      <c r="AG79" s="18">
        <v>10</v>
      </c>
      <c r="AH79" s="18">
        <v>11</v>
      </c>
      <c r="AI79" s="18">
        <v>12</v>
      </c>
      <c r="AJ79" s="26"/>
      <c r="AK79" s="26"/>
      <c r="AL79" s="26"/>
      <c r="AM79" s="26"/>
      <c r="AN79" s="26"/>
      <c r="AO79" s="26"/>
      <c r="AP79" s="26"/>
      <c r="AQ79" s="26"/>
      <c r="AR79" s="26"/>
      <c r="AS79" s="26"/>
      <c r="AT79" s="26"/>
      <c r="AU79" s="3" t="s">
        <v>19</v>
      </c>
      <c r="AV79" s="23">
        <v>8</v>
      </c>
      <c r="AW79" s="18">
        <v>49</v>
      </c>
      <c r="AX79" s="18">
        <v>8</v>
      </c>
      <c r="AY79" s="18">
        <v>9</v>
      </c>
      <c r="AZ79" s="18">
        <v>10</v>
      </c>
      <c r="BA79" s="18">
        <v>11</v>
      </c>
      <c r="BB79" s="18">
        <v>12</v>
      </c>
      <c r="BD79" s="3" t="s">
        <v>19</v>
      </c>
      <c r="BE79" s="23">
        <v>8</v>
      </c>
      <c r="BF79" s="18">
        <v>49</v>
      </c>
      <c r="BG79" s="18">
        <v>8</v>
      </c>
      <c r="BH79" s="18">
        <v>9</v>
      </c>
      <c r="BI79" s="18">
        <v>10</v>
      </c>
      <c r="BJ79" s="18">
        <v>11</v>
      </c>
      <c r="BK79" s="18">
        <v>12</v>
      </c>
      <c r="BL79" s="26"/>
      <c r="BM79" s="3" t="s">
        <v>19</v>
      </c>
      <c r="BN79" s="23">
        <v>8</v>
      </c>
      <c r="BO79" s="18">
        <v>49</v>
      </c>
      <c r="BP79" s="18">
        <v>8</v>
      </c>
      <c r="BQ79" s="18">
        <v>9</v>
      </c>
      <c r="BR79" s="18">
        <v>10</v>
      </c>
      <c r="BS79" s="18">
        <v>11</v>
      </c>
      <c r="BT79" s="18">
        <v>12</v>
      </c>
      <c r="BU79" s="26"/>
      <c r="BV79" s="3" t="s">
        <v>19</v>
      </c>
      <c r="BW79" s="23">
        <v>8</v>
      </c>
      <c r="BX79" s="18">
        <v>49</v>
      </c>
      <c r="BY79" s="18">
        <v>8</v>
      </c>
      <c r="BZ79" s="18">
        <v>9</v>
      </c>
      <c r="CA79" s="18">
        <v>10</v>
      </c>
      <c r="CB79" s="18">
        <v>11</v>
      </c>
      <c r="CC79" s="18">
        <v>12</v>
      </c>
    </row>
    <row r="80" spans="1:81" x14ac:dyDescent="0.25">
      <c r="A80" s="449">
        <v>2026</v>
      </c>
      <c r="B80" s="449"/>
      <c r="C80" s="449"/>
      <c r="D80" s="449"/>
      <c r="E80" s="449"/>
      <c r="F80" s="449"/>
      <c r="G80" s="449"/>
      <c r="H80" s="449"/>
      <c r="I80" s="26"/>
      <c r="J80" s="449" t="s">
        <v>49</v>
      </c>
      <c r="K80" s="449"/>
      <c r="L80" s="449"/>
      <c r="M80" s="449"/>
      <c r="N80" s="449"/>
      <c r="O80" s="449"/>
      <c r="P80" s="449"/>
      <c r="Q80" s="449"/>
      <c r="R80" s="26"/>
      <c r="S80" s="449" t="s">
        <v>50</v>
      </c>
      <c r="T80" s="449"/>
      <c r="U80" s="449"/>
      <c r="V80" s="449"/>
      <c r="W80" s="449"/>
      <c r="X80" s="449"/>
      <c r="Y80" s="449"/>
      <c r="Z80" s="449"/>
      <c r="AA80" s="26"/>
      <c r="AB80" s="449" t="s">
        <v>51</v>
      </c>
      <c r="AC80" s="449"/>
      <c r="AD80" s="449"/>
      <c r="AE80" s="449"/>
      <c r="AF80" s="449"/>
      <c r="AG80" s="449"/>
      <c r="AH80" s="449"/>
      <c r="AI80" s="449"/>
      <c r="AJ80" s="26"/>
      <c r="AK80" s="26"/>
      <c r="AL80" s="26"/>
      <c r="AM80" s="26"/>
      <c r="AN80" s="26"/>
      <c r="AO80" s="26"/>
      <c r="AP80" s="26"/>
      <c r="AQ80" s="26"/>
      <c r="AR80" s="26"/>
      <c r="AS80" s="26"/>
      <c r="AT80" s="26"/>
      <c r="AU80" s="449">
        <v>2028</v>
      </c>
      <c r="AV80" s="449"/>
      <c r="AW80" s="449"/>
      <c r="AX80" s="449"/>
      <c r="AY80" s="449"/>
      <c r="AZ80" s="449"/>
      <c r="BA80" s="449"/>
      <c r="BB80" s="449"/>
      <c r="BD80" s="449" t="s">
        <v>82</v>
      </c>
      <c r="BE80" s="449"/>
      <c r="BF80" s="449"/>
      <c r="BG80" s="449"/>
      <c r="BH80" s="449"/>
      <c r="BI80" s="449"/>
      <c r="BJ80" s="449"/>
      <c r="BK80" s="449"/>
      <c r="BL80" s="26"/>
      <c r="BM80" s="449" t="s">
        <v>83</v>
      </c>
      <c r="BN80" s="449"/>
      <c r="BO80" s="449"/>
      <c r="BP80" s="449"/>
      <c r="BQ80" s="449"/>
      <c r="BR80" s="449"/>
      <c r="BS80" s="449"/>
      <c r="BT80" s="449"/>
      <c r="BU80" s="26"/>
      <c r="BV80" s="449" t="s">
        <v>84</v>
      </c>
      <c r="BW80" s="449"/>
      <c r="BX80" s="449"/>
      <c r="BY80" s="449"/>
      <c r="BZ80" s="449"/>
      <c r="CA80" s="449"/>
      <c r="CB80" s="449"/>
      <c r="CC80" s="449"/>
    </row>
    <row r="81" spans="1:81" x14ac:dyDescent="0.25">
      <c r="I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row>
    <row r="82" spans="1:81" ht="15.75" thickBot="1" x14ac:dyDescent="0.3">
      <c r="A82" s="359" t="s">
        <v>32</v>
      </c>
      <c r="B82" s="359"/>
      <c r="C82" s="359"/>
      <c r="D82" s="359"/>
      <c r="E82" s="359"/>
      <c r="F82" s="359"/>
      <c r="G82" s="359"/>
      <c r="H82" s="359"/>
      <c r="J82" s="359" t="s">
        <v>32</v>
      </c>
      <c r="K82" s="359"/>
      <c r="L82" s="359"/>
      <c r="M82" s="359"/>
      <c r="N82" s="359"/>
      <c r="O82" s="359"/>
      <c r="P82" s="359"/>
      <c r="Q82" s="359"/>
      <c r="R82" s="26"/>
      <c r="S82" s="359" t="s">
        <v>32</v>
      </c>
      <c r="T82" s="359"/>
      <c r="U82" s="359"/>
      <c r="V82" s="359"/>
      <c r="W82" s="359"/>
      <c r="X82" s="359"/>
      <c r="Y82" s="359"/>
      <c r="Z82" s="359"/>
      <c r="AA82" s="26"/>
      <c r="AB82" s="359" t="s">
        <v>32</v>
      </c>
      <c r="AC82" s="359"/>
      <c r="AD82" s="359"/>
      <c r="AE82" s="359"/>
      <c r="AF82" s="359"/>
      <c r="AG82" s="359"/>
      <c r="AH82" s="359"/>
      <c r="AI82" s="359"/>
      <c r="AO82" s="26"/>
      <c r="AP82" s="26"/>
      <c r="AQ82" s="26"/>
      <c r="AR82" s="26"/>
      <c r="AS82" s="26"/>
      <c r="AT82" s="26"/>
      <c r="AU82" s="359" t="s">
        <v>35</v>
      </c>
      <c r="AV82" s="359"/>
      <c r="AW82" s="359"/>
      <c r="AX82" s="359"/>
      <c r="AY82" s="359"/>
      <c r="AZ82" s="359"/>
      <c r="BA82" s="359"/>
      <c r="BB82" s="359"/>
      <c r="BD82" s="359" t="s">
        <v>35</v>
      </c>
      <c r="BE82" s="359"/>
      <c r="BF82" s="359"/>
      <c r="BG82" s="359"/>
      <c r="BH82" s="359"/>
      <c r="BI82" s="359"/>
      <c r="BJ82" s="359"/>
      <c r="BK82" s="359"/>
      <c r="BL82" s="26"/>
      <c r="BM82" s="359" t="s">
        <v>35</v>
      </c>
      <c r="BN82" s="359"/>
      <c r="BO82" s="359"/>
      <c r="BP82" s="359"/>
      <c r="BQ82" s="359"/>
      <c r="BR82" s="359"/>
      <c r="BS82" s="359"/>
      <c r="BT82" s="359"/>
      <c r="BU82" s="26"/>
      <c r="BV82" s="359" t="s">
        <v>35</v>
      </c>
      <c r="BW82" s="359"/>
      <c r="BX82" s="359"/>
      <c r="BY82" s="359"/>
      <c r="BZ82" s="359"/>
      <c r="CA82" s="359"/>
      <c r="CB82" s="359"/>
      <c r="CC82" s="359"/>
    </row>
    <row r="83" spans="1:81" ht="15.75" thickBot="1" x14ac:dyDescent="0.3">
      <c r="A83" s="359" t="s">
        <v>31</v>
      </c>
      <c r="B83" s="359"/>
      <c r="C83" s="359"/>
      <c r="D83" s="359"/>
      <c r="E83" s="359"/>
      <c r="F83" s="359"/>
      <c r="G83" s="359"/>
      <c r="H83" s="359"/>
      <c r="I83" s="26"/>
      <c r="J83" s="340" t="s">
        <v>31</v>
      </c>
      <c r="K83" s="340"/>
      <c r="L83" s="340"/>
      <c r="M83" s="340"/>
      <c r="N83" s="340"/>
      <c r="O83" s="340"/>
      <c r="P83" s="340"/>
      <c r="Q83" s="340"/>
      <c r="R83" s="26"/>
      <c r="S83" s="340" t="s">
        <v>31</v>
      </c>
      <c r="T83" s="340"/>
      <c r="U83" s="340"/>
      <c r="V83" s="340"/>
      <c r="W83" s="340"/>
      <c r="X83" s="340"/>
      <c r="Y83" s="340"/>
      <c r="Z83" s="340"/>
      <c r="AA83" s="26"/>
      <c r="AB83" s="359" t="s">
        <v>31</v>
      </c>
      <c r="AC83" s="359"/>
      <c r="AD83" s="359"/>
      <c r="AE83" s="359"/>
      <c r="AF83" s="359"/>
      <c r="AG83" s="359"/>
      <c r="AH83" s="359"/>
      <c r="AI83" s="359"/>
      <c r="AJ83" s="26"/>
      <c r="AK83" s="26"/>
      <c r="AL83" s="26"/>
      <c r="AM83" s="26"/>
      <c r="AN83" s="26"/>
      <c r="AO83" s="26"/>
      <c r="AP83" s="26"/>
      <c r="AQ83" s="26"/>
      <c r="AR83" s="26"/>
      <c r="AS83" s="26"/>
      <c r="AT83" s="26"/>
      <c r="AU83" s="340" t="s">
        <v>33</v>
      </c>
      <c r="AV83" s="340"/>
      <c r="AW83" s="340"/>
      <c r="AX83" s="340"/>
      <c r="AY83" s="340"/>
      <c r="AZ83" s="340"/>
      <c r="BA83" s="340"/>
      <c r="BB83" s="340"/>
      <c r="BD83" s="340" t="s">
        <v>33</v>
      </c>
      <c r="BE83" s="340"/>
      <c r="BF83" s="340"/>
      <c r="BG83" s="340"/>
      <c r="BH83" s="340"/>
      <c r="BI83" s="340"/>
      <c r="BJ83" s="340"/>
      <c r="BK83" s="340"/>
      <c r="BL83" s="26"/>
      <c r="BM83" s="340" t="s">
        <v>33</v>
      </c>
      <c r="BN83" s="340"/>
      <c r="BO83" s="340"/>
      <c r="BP83" s="340"/>
      <c r="BQ83" s="340"/>
      <c r="BR83" s="340"/>
      <c r="BS83" s="340"/>
      <c r="BT83" s="340"/>
      <c r="BU83" s="26"/>
      <c r="BV83" s="340" t="s">
        <v>33</v>
      </c>
      <c r="BW83" s="340"/>
      <c r="BX83" s="340"/>
      <c r="BY83" s="340"/>
      <c r="BZ83" s="340"/>
      <c r="CA83" s="340"/>
      <c r="CB83" s="340"/>
      <c r="CC83" s="340"/>
    </row>
    <row r="84" spans="1:81" x14ac:dyDescent="0.25">
      <c r="A84" s="3" t="s">
        <v>6</v>
      </c>
      <c r="B84" s="23">
        <v>1</v>
      </c>
      <c r="C84" s="23">
        <v>7</v>
      </c>
      <c r="D84" s="23">
        <v>8</v>
      </c>
      <c r="E84" s="23">
        <v>9</v>
      </c>
      <c r="F84" s="23">
        <v>10</v>
      </c>
      <c r="G84" s="23">
        <v>11</v>
      </c>
      <c r="H84" s="23">
        <v>12</v>
      </c>
      <c r="I84" s="26"/>
      <c r="J84" s="3" t="s">
        <v>6</v>
      </c>
      <c r="K84" s="23">
        <v>1</v>
      </c>
      <c r="L84" s="23">
        <v>7</v>
      </c>
      <c r="M84" s="23">
        <v>8</v>
      </c>
      <c r="N84" s="23">
        <v>9</v>
      </c>
      <c r="O84" s="23">
        <v>10</v>
      </c>
      <c r="P84" s="23">
        <v>11</v>
      </c>
      <c r="Q84" s="23">
        <v>12</v>
      </c>
      <c r="R84" s="26"/>
      <c r="S84" s="3" t="s">
        <v>6</v>
      </c>
      <c r="T84" s="23">
        <v>1</v>
      </c>
      <c r="U84" s="23">
        <v>7</v>
      </c>
      <c r="V84" s="23">
        <v>8</v>
      </c>
      <c r="W84" s="23">
        <v>9</v>
      </c>
      <c r="X84" s="23">
        <v>10</v>
      </c>
      <c r="Y84" s="23">
        <v>11</v>
      </c>
      <c r="Z84" s="23">
        <v>12</v>
      </c>
      <c r="AA84" s="26"/>
      <c r="AB84" s="3" t="s">
        <v>6</v>
      </c>
      <c r="AC84" s="23">
        <v>1</v>
      </c>
      <c r="AD84" s="23">
        <v>7</v>
      </c>
      <c r="AE84" s="23">
        <v>8</v>
      </c>
      <c r="AF84" s="23">
        <v>9</v>
      </c>
      <c r="AG84" s="23">
        <v>10</v>
      </c>
      <c r="AH84" s="23">
        <v>11</v>
      </c>
      <c r="AI84" s="23">
        <v>12</v>
      </c>
      <c r="AJ84" s="26"/>
      <c r="AK84" s="26"/>
      <c r="AL84" s="26"/>
      <c r="AM84" s="26"/>
      <c r="AN84" s="26"/>
      <c r="AU84" s="3" t="s">
        <v>6</v>
      </c>
      <c r="AV84" s="23">
        <v>1</v>
      </c>
      <c r="AW84" s="23">
        <v>7</v>
      </c>
      <c r="AX84" s="23">
        <v>8</v>
      </c>
      <c r="AY84" s="23">
        <v>9</v>
      </c>
      <c r="AZ84" s="23">
        <v>10</v>
      </c>
      <c r="BA84" s="23">
        <v>11</v>
      </c>
      <c r="BB84" s="23">
        <v>12</v>
      </c>
      <c r="BD84" s="3" t="s">
        <v>6</v>
      </c>
      <c r="BE84" s="23">
        <v>1</v>
      </c>
      <c r="BF84" s="23">
        <v>7</v>
      </c>
      <c r="BG84" s="23">
        <v>8</v>
      </c>
      <c r="BH84" s="23">
        <v>9</v>
      </c>
      <c r="BI84" s="23">
        <v>10</v>
      </c>
      <c r="BJ84" s="23">
        <v>11</v>
      </c>
      <c r="BK84" s="23">
        <v>12</v>
      </c>
      <c r="BL84" s="26"/>
      <c r="BM84" s="3" t="s">
        <v>6</v>
      </c>
      <c r="BN84" s="23">
        <v>1</v>
      </c>
      <c r="BO84" s="23">
        <v>7</v>
      </c>
      <c r="BP84" s="23">
        <v>8</v>
      </c>
      <c r="BQ84" s="23">
        <v>9</v>
      </c>
      <c r="BR84" s="23">
        <v>10</v>
      </c>
      <c r="BS84" s="23">
        <v>11</v>
      </c>
      <c r="BT84" s="23">
        <v>12</v>
      </c>
      <c r="BU84" s="26"/>
      <c r="BV84" s="3" t="s">
        <v>6</v>
      </c>
      <c r="BW84" s="23">
        <v>1</v>
      </c>
      <c r="BX84" s="23">
        <v>7</v>
      </c>
      <c r="BY84" s="23">
        <v>8</v>
      </c>
      <c r="BZ84" s="23">
        <v>9</v>
      </c>
      <c r="CA84" s="23">
        <v>10</v>
      </c>
      <c r="CB84" s="23">
        <v>11</v>
      </c>
      <c r="CC84" s="23">
        <v>12</v>
      </c>
    </row>
    <row r="85" spans="1:81" x14ac:dyDescent="0.25">
      <c r="A85" s="3" t="s">
        <v>7</v>
      </c>
      <c r="B85" s="23">
        <v>2</v>
      </c>
      <c r="C85" s="18">
        <v>13</v>
      </c>
      <c r="D85" s="18">
        <v>14</v>
      </c>
      <c r="E85" s="18">
        <v>15</v>
      </c>
      <c r="F85" s="18">
        <v>16</v>
      </c>
      <c r="G85" s="18">
        <v>17</v>
      </c>
      <c r="H85" s="18">
        <v>18</v>
      </c>
      <c r="I85" s="26"/>
      <c r="J85" s="3" t="s">
        <v>7</v>
      </c>
      <c r="K85" s="23">
        <v>2</v>
      </c>
      <c r="L85" s="18">
        <v>13</v>
      </c>
      <c r="M85" s="18">
        <v>14</v>
      </c>
      <c r="N85" s="18">
        <v>15</v>
      </c>
      <c r="O85" s="18">
        <v>16</v>
      </c>
      <c r="P85" s="18">
        <v>17</v>
      </c>
      <c r="Q85" s="18">
        <v>18</v>
      </c>
      <c r="R85" s="26"/>
      <c r="S85" s="3" t="s">
        <v>7</v>
      </c>
      <c r="T85" s="23">
        <v>2</v>
      </c>
      <c r="U85" s="18">
        <v>13</v>
      </c>
      <c r="V85" s="18">
        <v>14</v>
      </c>
      <c r="W85" s="18">
        <v>15</v>
      </c>
      <c r="X85" s="18">
        <v>16</v>
      </c>
      <c r="Y85" s="18">
        <v>17</v>
      </c>
      <c r="Z85" s="18">
        <v>18</v>
      </c>
      <c r="AA85" s="26"/>
      <c r="AB85" s="3" t="s">
        <v>7</v>
      </c>
      <c r="AC85" s="23">
        <v>2</v>
      </c>
      <c r="AD85" s="18">
        <v>13</v>
      </c>
      <c r="AE85" s="18">
        <v>14</v>
      </c>
      <c r="AF85" s="18">
        <v>15</v>
      </c>
      <c r="AG85" s="18">
        <v>16</v>
      </c>
      <c r="AH85" s="18">
        <v>17</v>
      </c>
      <c r="AI85" s="18">
        <v>18</v>
      </c>
      <c r="AJ85" s="26"/>
      <c r="AK85" s="26"/>
      <c r="AL85" s="26"/>
      <c r="AM85" s="26"/>
      <c r="AN85" s="26"/>
      <c r="AO85" s="26"/>
      <c r="AP85" s="26"/>
      <c r="AQ85" s="26"/>
      <c r="AR85" s="26"/>
      <c r="AS85" s="26"/>
      <c r="AT85" s="26"/>
      <c r="AU85" s="3" t="s">
        <v>7</v>
      </c>
      <c r="AV85" s="23">
        <v>2</v>
      </c>
      <c r="AW85" s="18">
        <v>13</v>
      </c>
      <c r="AX85" s="18">
        <v>14</v>
      </c>
      <c r="AY85" s="18">
        <v>15</v>
      </c>
      <c r="AZ85" s="18">
        <v>16</v>
      </c>
      <c r="BA85" s="18">
        <v>17</v>
      </c>
      <c r="BB85" s="18">
        <v>18</v>
      </c>
      <c r="BD85" s="3" t="s">
        <v>7</v>
      </c>
      <c r="BE85" s="23">
        <v>2</v>
      </c>
      <c r="BF85" s="18">
        <v>13</v>
      </c>
      <c r="BG85" s="18">
        <v>14</v>
      </c>
      <c r="BH85" s="18">
        <v>15</v>
      </c>
      <c r="BI85" s="18">
        <v>16</v>
      </c>
      <c r="BJ85" s="18">
        <v>17</v>
      </c>
      <c r="BK85" s="18">
        <v>18</v>
      </c>
      <c r="BL85" s="26"/>
      <c r="BM85" s="3" t="s">
        <v>7</v>
      </c>
      <c r="BN85" s="23">
        <v>2</v>
      </c>
      <c r="BO85" s="18">
        <v>13</v>
      </c>
      <c r="BP85" s="18">
        <v>14</v>
      </c>
      <c r="BQ85" s="18">
        <v>15</v>
      </c>
      <c r="BR85" s="18">
        <v>16</v>
      </c>
      <c r="BS85" s="18">
        <v>17</v>
      </c>
      <c r="BT85" s="18">
        <v>18</v>
      </c>
      <c r="BU85" s="26"/>
      <c r="BV85" s="3" t="s">
        <v>7</v>
      </c>
      <c r="BW85" s="23">
        <v>2</v>
      </c>
      <c r="BX85" s="18">
        <v>13</v>
      </c>
      <c r="BY85" s="18">
        <v>14</v>
      </c>
      <c r="BZ85" s="18">
        <v>15</v>
      </c>
      <c r="CA85" s="18">
        <v>16</v>
      </c>
      <c r="CB85" s="18">
        <v>17</v>
      </c>
      <c r="CC85" s="18">
        <v>18</v>
      </c>
    </row>
    <row r="86" spans="1:81" x14ac:dyDescent="0.25">
      <c r="A86" s="3" t="s">
        <v>14</v>
      </c>
      <c r="B86" s="23">
        <v>3</v>
      </c>
      <c r="C86" s="18">
        <v>19</v>
      </c>
      <c r="D86" s="18">
        <v>20</v>
      </c>
      <c r="E86" s="18">
        <v>21</v>
      </c>
      <c r="F86" s="18">
        <v>22</v>
      </c>
      <c r="G86" s="18">
        <v>23</v>
      </c>
      <c r="H86" s="18">
        <v>24</v>
      </c>
      <c r="I86" s="26"/>
      <c r="J86" s="3" t="s">
        <v>14</v>
      </c>
      <c r="K86" s="23">
        <v>3</v>
      </c>
      <c r="L86" s="18">
        <v>19</v>
      </c>
      <c r="M86" s="18">
        <v>20</v>
      </c>
      <c r="N86" s="18">
        <v>21</v>
      </c>
      <c r="O86" s="18">
        <v>22</v>
      </c>
      <c r="P86" s="18">
        <v>23</v>
      </c>
      <c r="Q86" s="18">
        <v>24</v>
      </c>
      <c r="R86" s="26"/>
      <c r="S86" s="3" t="s">
        <v>14</v>
      </c>
      <c r="T86" s="23">
        <v>3</v>
      </c>
      <c r="U86" s="18">
        <v>19</v>
      </c>
      <c r="V86" s="18">
        <v>20</v>
      </c>
      <c r="W86" s="18">
        <v>21</v>
      </c>
      <c r="X86" s="18">
        <v>22</v>
      </c>
      <c r="Y86" s="18">
        <v>23</v>
      </c>
      <c r="Z86" s="18">
        <v>24</v>
      </c>
      <c r="AA86" s="26"/>
      <c r="AB86" s="3" t="s">
        <v>14</v>
      </c>
      <c r="AC86" s="23">
        <v>3</v>
      </c>
      <c r="AD86" s="18">
        <v>19</v>
      </c>
      <c r="AE86" s="18">
        <v>20</v>
      </c>
      <c r="AF86" s="18">
        <v>21</v>
      </c>
      <c r="AG86" s="18">
        <v>22</v>
      </c>
      <c r="AH86" s="18">
        <v>23</v>
      </c>
      <c r="AI86" s="18">
        <v>24</v>
      </c>
      <c r="AJ86" s="26"/>
      <c r="AK86" s="26"/>
      <c r="AL86" s="26"/>
      <c r="AM86" s="26"/>
      <c r="AN86" s="26"/>
      <c r="AO86" s="26"/>
      <c r="AP86" s="26"/>
      <c r="AQ86" s="26"/>
      <c r="AR86" s="26"/>
      <c r="AS86" s="26"/>
      <c r="AT86" s="26"/>
      <c r="AU86" s="3" t="s">
        <v>14</v>
      </c>
      <c r="AV86" s="23">
        <v>3</v>
      </c>
      <c r="AW86" s="18">
        <v>19</v>
      </c>
      <c r="AX86" s="18">
        <v>20</v>
      </c>
      <c r="AY86" s="18">
        <v>21</v>
      </c>
      <c r="AZ86" s="18">
        <v>22</v>
      </c>
      <c r="BA86" s="18">
        <v>23</v>
      </c>
      <c r="BB86" s="18">
        <v>24</v>
      </c>
      <c r="BD86" s="3" t="s">
        <v>14</v>
      </c>
      <c r="BE86" s="23">
        <v>3</v>
      </c>
      <c r="BF86" s="18">
        <v>19</v>
      </c>
      <c r="BG86" s="18">
        <v>20</v>
      </c>
      <c r="BH86" s="18">
        <v>21</v>
      </c>
      <c r="BI86" s="18">
        <v>22</v>
      </c>
      <c r="BJ86" s="18">
        <v>23</v>
      </c>
      <c r="BK86" s="18">
        <v>24</v>
      </c>
      <c r="BL86" s="26"/>
      <c r="BM86" s="3" t="s">
        <v>14</v>
      </c>
      <c r="BN86" s="23">
        <v>3</v>
      </c>
      <c r="BO86" s="18">
        <v>19</v>
      </c>
      <c r="BP86" s="18">
        <v>20</v>
      </c>
      <c r="BQ86" s="18">
        <v>21</v>
      </c>
      <c r="BR86" s="18">
        <v>22</v>
      </c>
      <c r="BS86" s="18">
        <v>23</v>
      </c>
      <c r="BT86" s="18">
        <v>24</v>
      </c>
      <c r="BU86" s="26"/>
      <c r="BV86" s="3" t="s">
        <v>14</v>
      </c>
      <c r="BW86" s="23">
        <v>3</v>
      </c>
      <c r="BX86" s="18">
        <v>19</v>
      </c>
      <c r="BY86" s="18">
        <v>20</v>
      </c>
      <c r="BZ86" s="18">
        <v>21</v>
      </c>
      <c r="CA86" s="18">
        <v>22</v>
      </c>
      <c r="CB86" s="18">
        <v>23</v>
      </c>
      <c r="CC86" s="18">
        <v>24</v>
      </c>
    </row>
    <row r="87" spans="1:81" x14ac:dyDescent="0.25">
      <c r="A87" s="3" t="s">
        <v>15</v>
      </c>
      <c r="B87" s="23">
        <v>4</v>
      </c>
      <c r="C87" s="18">
        <v>25</v>
      </c>
      <c r="D87" s="18">
        <v>26</v>
      </c>
      <c r="E87" s="18">
        <v>27</v>
      </c>
      <c r="F87" s="18">
        <v>28</v>
      </c>
      <c r="G87" s="18">
        <v>29</v>
      </c>
      <c r="H87" s="18">
        <v>30</v>
      </c>
      <c r="I87" s="26"/>
      <c r="J87" s="3" t="s">
        <v>15</v>
      </c>
      <c r="K87" s="23">
        <v>4</v>
      </c>
      <c r="L87" s="18">
        <v>25</v>
      </c>
      <c r="M87" s="18">
        <v>26</v>
      </c>
      <c r="N87" s="18">
        <v>27</v>
      </c>
      <c r="O87" s="18">
        <v>28</v>
      </c>
      <c r="P87" s="18">
        <v>29</v>
      </c>
      <c r="Q87" s="18">
        <v>30</v>
      </c>
      <c r="R87" s="26"/>
      <c r="S87" s="3" t="s">
        <v>15</v>
      </c>
      <c r="T87" s="23">
        <v>4</v>
      </c>
      <c r="U87" s="18">
        <v>25</v>
      </c>
      <c r="V87" s="18">
        <v>26</v>
      </c>
      <c r="W87" s="18">
        <v>27</v>
      </c>
      <c r="X87" s="18">
        <v>28</v>
      </c>
      <c r="Y87" s="18">
        <v>29</v>
      </c>
      <c r="Z87" s="18">
        <v>30</v>
      </c>
      <c r="AA87" s="26"/>
      <c r="AB87" s="3" t="s">
        <v>15</v>
      </c>
      <c r="AC87" s="23">
        <v>4</v>
      </c>
      <c r="AD87" s="18">
        <v>25</v>
      </c>
      <c r="AE87" s="18">
        <v>26</v>
      </c>
      <c r="AF87" s="18">
        <v>27</v>
      </c>
      <c r="AG87" s="18">
        <v>28</v>
      </c>
      <c r="AH87" s="18">
        <v>29</v>
      </c>
      <c r="AI87" s="18">
        <v>30</v>
      </c>
      <c r="AJ87" s="26"/>
      <c r="AK87" s="26"/>
      <c r="AL87" s="26"/>
      <c r="AM87" s="26"/>
      <c r="AN87" s="26"/>
      <c r="AO87" s="26"/>
      <c r="AP87" s="26"/>
      <c r="AQ87" s="26"/>
      <c r="AR87" s="26"/>
      <c r="AS87" s="26"/>
      <c r="AT87" s="26"/>
      <c r="AU87" s="3" t="s">
        <v>15</v>
      </c>
      <c r="AV87" s="23">
        <v>4</v>
      </c>
      <c r="AW87" s="18">
        <v>25</v>
      </c>
      <c r="AX87" s="18">
        <v>26</v>
      </c>
      <c r="AY87" s="18">
        <v>27</v>
      </c>
      <c r="AZ87" s="18">
        <v>28</v>
      </c>
      <c r="BA87" s="18">
        <v>29</v>
      </c>
      <c r="BB87" s="18">
        <v>30</v>
      </c>
      <c r="BD87" s="3" t="s">
        <v>15</v>
      </c>
      <c r="BE87" s="23">
        <v>4</v>
      </c>
      <c r="BF87" s="18">
        <v>25</v>
      </c>
      <c r="BG87" s="18">
        <v>26</v>
      </c>
      <c r="BH87" s="18">
        <v>27</v>
      </c>
      <c r="BI87" s="18">
        <v>28</v>
      </c>
      <c r="BJ87" s="18">
        <v>29</v>
      </c>
      <c r="BK87" s="18">
        <v>30</v>
      </c>
      <c r="BL87" s="26"/>
      <c r="BM87" s="3" t="s">
        <v>15</v>
      </c>
      <c r="BN87" s="23">
        <v>4</v>
      </c>
      <c r="BO87" s="18">
        <v>25</v>
      </c>
      <c r="BP87" s="18">
        <v>26</v>
      </c>
      <c r="BQ87" s="18">
        <v>27</v>
      </c>
      <c r="BR87" s="18">
        <v>28</v>
      </c>
      <c r="BS87" s="18">
        <v>29</v>
      </c>
      <c r="BT87" s="18">
        <v>30</v>
      </c>
      <c r="BU87" s="26"/>
      <c r="BV87" s="3" t="s">
        <v>15</v>
      </c>
      <c r="BW87" s="23">
        <v>4</v>
      </c>
      <c r="BX87" s="18">
        <v>25</v>
      </c>
      <c r="BY87" s="18">
        <v>26</v>
      </c>
      <c r="BZ87" s="18">
        <v>27</v>
      </c>
      <c r="CA87" s="18">
        <v>28</v>
      </c>
      <c r="CB87" s="18">
        <v>29</v>
      </c>
      <c r="CC87" s="18">
        <v>30</v>
      </c>
    </row>
    <row r="88" spans="1:81" x14ac:dyDescent="0.25">
      <c r="A88" s="3" t="s">
        <v>16</v>
      </c>
      <c r="B88" s="23">
        <v>5</v>
      </c>
      <c r="C88" s="18">
        <v>31</v>
      </c>
      <c r="D88" s="18">
        <v>32</v>
      </c>
      <c r="E88" s="18">
        <v>33</v>
      </c>
      <c r="F88" s="18">
        <v>34</v>
      </c>
      <c r="G88" s="18">
        <v>35</v>
      </c>
      <c r="H88" s="18">
        <v>36</v>
      </c>
      <c r="I88" s="26"/>
      <c r="J88" s="3" t="s">
        <v>16</v>
      </c>
      <c r="K88" s="23">
        <v>5</v>
      </c>
      <c r="L88" s="18">
        <v>31</v>
      </c>
      <c r="M88" s="18">
        <v>32</v>
      </c>
      <c r="N88" s="18">
        <v>33</v>
      </c>
      <c r="O88" s="18">
        <v>34</v>
      </c>
      <c r="P88" s="18">
        <v>35</v>
      </c>
      <c r="Q88" s="18">
        <v>36</v>
      </c>
      <c r="R88" s="26"/>
      <c r="S88" s="3" t="s">
        <v>16</v>
      </c>
      <c r="T88" s="23">
        <v>5</v>
      </c>
      <c r="U88" s="18">
        <v>31</v>
      </c>
      <c r="V88" s="18">
        <v>32</v>
      </c>
      <c r="W88" s="18">
        <v>33</v>
      </c>
      <c r="X88" s="18">
        <v>34</v>
      </c>
      <c r="Y88" s="18">
        <v>35</v>
      </c>
      <c r="Z88" s="18">
        <v>36</v>
      </c>
      <c r="AA88" s="26"/>
      <c r="AB88" s="3" t="s">
        <v>16</v>
      </c>
      <c r="AC88" s="23">
        <v>5</v>
      </c>
      <c r="AD88" s="18">
        <v>31</v>
      </c>
      <c r="AE88" s="18">
        <v>32</v>
      </c>
      <c r="AF88" s="18">
        <v>33</v>
      </c>
      <c r="AG88" s="18">
        <v>34</v>
      </c>
      <c r="AH88" s="18">
        <v>35</v>
      </c>
      <c r="AI88" s="18">
        <v>36</v>
      </c>
      <c r="AJ88" s="26"/>
      <c r="AK88" s="26"/>
      <c r="AL88" s="26"/>
      <c r="AM88" s="26"/>
      <c r="AN88" s="26"/>
      <c r="AO88" s="26"/>
      <c r="AP88" s="26"/>
      <c r="AQ88" s="26"/>
      <c r="AR88" s="26"/>
      <c r="AS88" s="26"/>
      <c r="AT88" s="26"/>
      <c r="AU88" s="3" t="s">
        <v>16</v>
      </c>
      <c r="AV88" s="23">
        <v>5</v>
      </c>
      <c r="AW88" s="18">
        <v>31</v>
      </c>
      <c r="AX88" s="18">
        <v>32</v>
      </c>
      <c r="AY88" s="18">
        <v>33</v>
      </c>
      <c r="AZ88" s="18">
        <v>34</v>
      </c>
      <c r="BA88" s="18">
        <v>35</v>
      </c>
      <c r="BB88" s="18">
        <v>36</v>
      </c>
      <c r="BD88" s="3" t="s">
        <v>16</v>
      </c>
      <c r="BE88" s="23">
        <v>5</v>
      </c>
      <c r="BF88" s="18">
        <v>31</v>
      </c>
      <c r="BG88" s="18">
        <v>32</v>
      </c>
      <c r="BH88" s="18">
        <v>33</v>
      </c>
      <c r="BI88" s="18">
        <v>34</v>
      </c>
      <c r="BJ88" s="18">
        <v>35</v>
      </c>
      <c r="BK88" s="18">
        <v>36</v>
      </c>
      <c r="BL88" s="26"/>
      <c r="BM88" s="3" t="s">
        <v>16</v>
      </c>
      <c r="BN88" s="23">
        <v>5</v>
      </c>
      <c r="BO88" s="18">
        <v>31</v>
      </c>
      <c r="BP88" s="18">
        <v>32</v>
      </c>
      <c r="BQ88" s="18">
        <v>33</v>
      </c>
      <c r="BR88" s="18">
        <v>34</v>
      </c>
      <c r="BS88" s="18">
        <v>35</v>
      </c>
      <c r="BT88" s="18">
        <v>36</v>
      </c>
      <c r="BU88" s="26"/>
      <c r="BV88" s="3" t="s">
        <v>16</v>
      </c>
      <c r="BW88" s="23">
        <v>5</v>
      </c>
      <c r="BX88" s="18">
        <v>31</v>
      </c>
      <c r="BY88" s="18">
        <v>32</v>
      </c>
      <c r="BZ88" s="18">
        <v>33</v>
      </c>
      <c r="CA88" s="18">
        <v>34</v>
      </c>
      <c r="CB88" s="18">
        <v>35</v>
      </c>
      <c r="CC88" s="18">
        <v>36</v>
      </c>
    </row>
    <row r="89" spans="1:81" x14ac:dyDescent="0.25">
      <c r="A89" s="3" t="s">
        <v>17</v>
      </c>
      <c r="B89" s="23">
        <v>6</v>
      </c>
      <c r="C89" s="18">
        <v>37</v>
      </c>
      <c r="D89" s="18">
        <v>38</v>
      </c>
      <c r="E89" s="18">
        <v>39</v>
      </c>
      <c r="F89" s="18">
        <v>40</v>
      </c>
      <c r="G89" s="18">
        <v>41</v>
      </c>
      <c r="H89" s="18">
        <v>42</v>
      </c>
      <c r="I89" s="26"/>
      <c r="J89" s="3" t="s">
        <v>17</v>
      </c>
      <c r="K89" s="23">
        <v>6</v>
      </c>
      <c r="L89" s="18">
        <v>37</v>
      </c>
      <c r="M89" s="18">
        <v>38</v>
      </c>
      <c r="N89" s="18">
        <v>39</v>
      </c>
      <c r="O89" s="18">
        <v>40</v>
      </c>
      <c r="P89" s="18">
        <v>41</v>
      </c>
      <c r="Q89" s="18">
        <v>42</v>
      </c>
      <c r="R89" s="26"/>
      <c r="S89" s="3" t="s">
        <v>17</v>
      </c>
      <c r="T89" s="23">
        <v>6</v>
      </c>
      <c r="U89" s="18">
        <v>37</v>
      </c>
      <c r="V89" s="18">
        <v>38</v>
      </c>
      <c r="W89" s="18">
        <v>39</v>
      </c>
      <c r="X89" s="18">
        <v>40</v>
      </c>
      <c r="Y89" s="18">
        <v>41</v>
      </c>
      <c r="Z89" s="18">
        <v>42</v>
      </c>
      <c r="AA89" s="26"/>
      <c r="AB89" s="3" t="s">
        <v>17</v>
      </c>
      <c r="AC89" s="23">
        <v>6</v>
      </c>
      <c r="AD89" s="18">
        <v>37</v>
      </c>
      <c r="AE89" s="18">
        <v>38</v>
      </c>
      <c r="AF89" s="18">
        <v>39</v>
      </c>
      <c r="AG89" s="18">
        <v>40</v>
      </c>
      <c r="AH89" s="18">
        <v>41</v>
      </c>
      <c r="AI89" s="18">
        <v>42</v>
      </c>
      <c r="AJ89" s="26"/>
      <c r="AK89" s="26"/>
      <c r="AL89" s="26"/>
      <c r="AM89" s="26"/>
      <c r="AN89" s="26"/>
      <c r="AO89" s="26"/>
      <c r="AP89" s="26"/>
      <c r="AQ89" s="26"/>
      <c r="AR89" s="26"/>
      <c r="AS89" s="26"/>
      <c r="AT89" s="26"/>
      <c r="AU89" s="3" t="s">
        <v>17</v>
      </c>
      <c r="AV89" s="23">
        <v>6</v>
      </c>
      <c r="AW89" s="18">
        <v>37</v>
      </c>
      <c r="AX89" s="18">
        <v>38</v>
      </c>
      <c r="AY89" s="18">
        <v>39</v>
      </c>
      <c r="AZ89" s="18">
        <v>40</v>
      </c>
      <c r="BA89" s="18">
        <v>41</v>
      </c>
      <c r="BB89" s="18">
        <v>42</v>
      </c>
      <c r="BD89" s="3" t="s">
        <v>17</v>
      </c>
      <c r="BE89" s="23">
        <v>6</v>
      </c>
      <c r="BF89" s="18">
        <v>37</v>
      </c>
      <c r="BG89" s="18">
        <v>38</v>
      </c>
      <c r="BH89" s="18">
        <v>39</v>
      </c>
      <c r="BI89" s="18">
        <v>40</v>
      </c>
      <c r="BJ89" s="18">
        <v>41</v>
      </c>
      <c r="BK89" s="18">
        <v>42</v>
      </c>
      <c r="BL89" s="26"/>
      <c r="BM89" s="3" t="s">
        <v>17</v>
      </c>
      <c r="BN89" s="23">
        <v>6</v>
      </c>
      <c r="BO89" s="18">
        <v>37</v>
      </c>
      <c r="BP89" s="18">
        <v>38</v>
      </c>
      <c r="BQ89" s="18">
        <v>39</v>
      </c>
      <c r="BR89" s="18">
        <v>40</v>
      </c>
      <c r="BS89" s="18">
        <v>41</v>
      </c>
      <c r="BT89" s="18">
        <v>42</v>
      </c>
      <c r="BU89" s="26"/>
      <c r="BV89" s="3" t="s">
        <v>17</v>
      </c>
      <c r="BW89" s="23">
        <v>6</v>
      </c>
      <c r="BX89" s="18">
        <v>37</v>
      </c>
      <c r="BY89" s="18">
        <v>38</v>
      </c>
      <c r="BZ89" s="18">
        <v>39</v>
      </c>
      <c r="CA89" s="18">
        <v>40</v>
      </c>
      <c r="CB89" s="18">
        <v>41</v>
      </c>
      <c r="CC89" s="18">
        <v>42</v>
      </c>
    </row>
    <row r="90" spans="1:81" x14ac:dyDescent="0.25">
      <c r="A90" s="3" t="s">
        <v>18</v>
      </c>
      <c r="B90" s="23">
        <v>7</v>
      </c>
      <c r="C90" s="18">
        <v>43</v>
      </c>
      <c r="D90" s="18">
        <v>44</v>
      </c>
      <c r="E90" s="18">
        <v>45</v>
      </c>
      <c r="F90" s="18">
        <v>46</v>
      </c>
      <c r="G90" s="18">
        <v>47</v>
      </c>
      <c r="H90" s="18">
        <v>48</v>
      </c>
      <c r="I90" s="26"/>
      <c r="J90" s="3" t="s">
        <v>18</v>
      </c>
      <c r="K90" s="23">
        <v>7</v>
      </c>
      <c r="L90" s="18">
        <v>43</v>
      </c>
      <c r="M90" s="18">
        <v>44</v>
      </c>
      <c r="N90" s="18">
        <v>45</v>
      </c>
      <c r="O90" s="18">
        <v>46</v>
      </c>
      <c r="P90" s="18">
        <v>47</v>
      </c>
      <c r="Q90" s="18">
        <v>48</v>
      </c>
      <c r="R90" s="26"/>
      <c r="S90" s="3" t="s">
        <v>18</v>
      </c>
      <c r="T90" s="23">
        <v>7</v>
      </c>
      <c r="U90" s="18">
        <v>43</v>
      </c>
      <c r="V90" s="18">
        <v>44</v>
      </c>
      <c r="W90" s="18">
        <v>45</v>
      </c>
      <c r="X90" s="18">
        <v>46</v>
      </c>
      <c r="Y90" s="18">
        <v>47</v>
      </c>
      <c r="Z90" s="18">
        <v>48</v>
      </c>
      <c r="AA90" s="26"/>
      <c r="AB90" s="3" t="s">
        <v>18</v>
      </c>
      <c r="AC90" s="23">
        <v>7</v>
      </c>
      <c r="AD90" s="18">
        <v>43</v>
      </c>
      <c r="AE90" s="18">
        <v>44</v>
      </c>
      <c r="AF90" s="18">
        <v>45</v>
      </c>
      <c r="AG90" s="18">
        <v>46</v>
      </c>
      <c r="AH90" s="18">
        <v>47</v>
      </c>
      <c r="AI90" s="18">
        <v>48</v>
      </c>
      <c r="AJ90" s="26"/>
      <c r="AK90" s="26"/>
      <c r="AL90" s="26"/>
      <c r="AM90" s="26"/>
      <c r="AN90" s="26"/>
      <c r="AO90" s="26"/>
      <c r="AP90" s="26"/>
      <c r="AQ90" s="26"/>
      <c r="AR90" s="26"/>
      <c r="AS90" s="26"/>
      <c r="AT90" s="26"/>
      <c r="AU90" s="3" t="s">
        <v>18</v>
      </c>
      <c r="AV90" s="23">
        <v>7</v>
      </c>
      <c r="AW90" s="18">
        <v>43</v>
      </c>
      <c r="AX90" s="18">
        <v>44</v>
      </c>
      <c r="AY90" s="18">
        <v>45</v>
      </c>
      <c r="AZ90" s="18">
        <v>46</v>
      </c>
      <c r="BA90" s="18">
        <v>47</v>
      </c>
      <c r="BB90" s="18">
        <v>48</v>
      </c>
      <c r="BD90" s="3" t="s">
        <v>18</v>
      </c>
      <c r="BE90" s="23">
        <v>7</v>
      </c>
      <c r="BF90" s="18">
        <v>43</v>
      </c>
      <c r="BG90" s="18">
        <v>44</v>
      </c>
      <c r="BH90" s="18">
        <v>45</v>
      </c>
      <c r="BI90" s="18">
        <v>46</v>
      </c>
      <c r="BJ90" s="18">
        <v>47</v>
      </c>
      <c r="BK90" s="18">
        <v>48</v>
      </c>
      <c r="BL90" s="26"/>
      <c r="BM90" s="3" t="s">
        <v>18</v>
      </c>
      <c r="BN90" s="23">
        <v>7</v>
      </c>
      <c r="BO90" s="18">
        <v>43</v>
      </c>
      <c r="BP90" s="18">
        <v>44</v>
      </c>
      <c r="BQ90" s="18">
        <v>45</v>
      </c>
      <c r="BR90" s="18">
        <v>46</v>
      </c>
      <c r="BS90" s="18">
        <v>47</v>
      </c>
      <c r="BT90" s="18">
        <v>48</v>
      </c>
      <c r="BU90" s="26"/>
      <c r="BV90" s="3" t="s">
        <v>18</v>
      </c>
      <c r="BW90" s="23">
        <v>7</v>
      </c>
      <c r="BX90" s="18">
        <v>43</v>
      </c>
      <c r="BY90" s="18">
        <v>44</v>
      </c>
      <c r="BZ90" s="18">
        <v>45</v>
      </c>
      <c r="CA90" s="18">
        <v>46</v>
      </c>
      <c r="CB90" s="18">
        <v>47</v>
      </c>
      <c r="CC90" s="18">
        <v>48</v>
      </c>
    </row>
    <row r="91" spans="1:81" x14ac:dyDescent="0.25">
      <c r="A91" s="3" t="s">
        <v>19</v>
      </c>
      <c r="B91" s="23">
        <v>8</v>
      </c>
      <c r="C91" s="18">
        <v>49</v>
      </c>
      <c r="D91" s="18">
        <v>8</v>
      </c>
      <c r="E91" s="18">
        <v>9</v>
      </c>
      <c r="F91" s="18">
        <v>10</v>
      </c>
      <c r="G91" s="18">
        <v>11</v>
      </c>
      <c r="H91" s="18">
        <v>12</v>
      </c>
      <c r="I91" s="26"/>
      <c r="J91" s="3" t="s">
        <v>19</v>
      </c>
      <c r="K91" s="23">
        <v>8</v>
      </c>
      <c r="L91" s="18">
        <v>49</v>
      </c>
      <c r="M91" s="18">
        <v>8</v>
      </c>
      <c r="N91" s="18">
        <v>9</v>
      </c>
      <c r="O91" s="18">
        <v>10</v>
      </c>
      <c r="P91" s="18">
        <v>11</v>
      </c>
      <c r="Q91" s="18">
        <v>12</v>
      </c>
      <c r="R91" s="26"/>
      <c r="S91" s="3" t="s">
        <v>19</v>
      </c>
      <c r="T91" s="23">
        <v>8</v>
      </c>
      <c r="U91" s="18">
        <v>49</v>
      </c>
      <c r="V91" s="18">
        <v>8</v>
      </c>
      <c r="W91" s="18">
        <v>9</v>
      </c>
      <c r="X91" s="18">
        <v>10</v>
      </c>
      <c r="Y91" s="18">
        <v>11</v>
      </c>
      <c r="Z91" s="18">
        <v>12</v>
      </c>
      <c r="AA91" s="26"/>
      <c r="AB91" s="3" t="s">
        <v>19</v>
      </c>
      <c r="AC91" s="23">
        <v>8</v>
      </c>
      <c r="AD91" s="18">
        <v>49</v>
      </c>
      <c r="AE91" s="18">
        <v>8</v>
      </c>
      <c r="AF91" s="18">
        <v>9</v>
      </c>
      <c r="AG91" s="18">
        <v>10</v>
      </c>
      <c r="AH91" s="18">
        <v>11</v>
      </c>
      <c r="AI91" s="18">
        <v>12</v>
      </c>
      <c r="AJ91" s="26"/>
      <c r="AK91" s="26"/>
      <c r="AL91" s="26"/>
      <c r="AM91" s="26"/>
      <c r="AN91" s="26"/>
      <c r="AO91" s="26"/>
      <c r="AP91" s="26"/>
      <c r="AQ91" s="26"/>
      <c r="AR91" s="26"/>
      <c r="AS91" s="26"/>
      <c r="AT91" s="26"/>
      <c r="AU91" s="3" t="s">
        <v>19</v>
      </c>
      <c r="AV91" s="23">
        <v>8</v>
      </c>
      <c r="AW91" s="18">
        <v>49</v>
      </c>
      <c r="AX91" s="18">
        <v>8</v>
      </c>
      <c r="AY91" s="18">
        <v>9</v>
      </c>
      <c r="AZ91" s="18">
        <v>10</v>
      </c>
      <c r="BA91" s="18">
        <v>11</v>
      </c>
      <c r="BB91" s="18">
        <v>12</v>
      </c>
      <c r="BD91" s="3" t="s">
        <v>19</v>
      </c>
      <c r="BE91" s="23">
        <v>8</v>
      </c>
      <c r="BF91" s="18">
        <v>49</v>
      </c>
      <c r="BG91" s="18">
        <v>8</v>
      </c>
      <c r="BH91" s="18">
        <v>9</v>
      </c>
      <c r="BI91" s="18">
        <v>10</v>
      </c>
      <c r="BJ91" s="18">
        <v>11</v>
      </c>
      <c r="BK91" s="18">
        <v>12</v>
      </c>
      <c r="BL91" s="26"/>
      <c r="BM91" s="3" t="s">
        <v>19</v>
      </c>
      <c r="BN91" s="23">
        <v>8</v>
      </c>
      <c r="BO91" s="18">
        <v>49</v>
      </c>
      <c r="BP91" s="18">
        <v>8</v>
      </c>
      <c r="BQ91" s="18">
        <v>9</v>
      </c>
      <c r="BR91" s="18">
        <v>10</v>
      </c>
      <c r="BS91" s="18">
        <v>11</v>
      </c>
      <c r="BT91" s="18">
        <v>12</v>
      </c>
      <c r="BU91" s="26"/>
      <c r="BV91" s="3" t="s">
        <v>19</v>
      </c>
      <c r="BW91" s="23">
        <v>8</v>
      </c>
      <c r="BX91" s="18">
        <v>49</v>
      </c>
      <c r="BY91" s="18">
        <v>8</v>
      </c>
      <c r="BZ91" s="18">
        <v>9</v>
      </c>
      <c r="CA91" s="18">
        <v>10</v>
      </c>
      <c r="CB91" s="18">
        <v>11</v>
      </c>
      <c r="CC91" s="18">
        <v>12</v>
      </c>
    </row>
    <row r="92" spans="1:81" x14ac:dyDescent="0.25">
      <c r="A92" s="449">
        <v>2027</v>
      </c>
      <c r="B92" s="449"/>
      <c r="C92" s="449"/>
      <c r="D92" s="449"/>
      <c r="E92" s="449"/>
      <c r="F92" s="449"/>
      <c r="G92" s="449"/>
      <c r="H92" s="449"/>
      <c r="I92" s="26"/>
      <c r="J92" s="449" t="s">
        <v>52</v>
      </c>
      <c r="K92" s="449"/>
      <c r="L92" s="449"/>
      <c r="M92" s="449"/>
      <c r="N92" s="449"/>
      <c r="O92" s="449"/>
      <c r="P92" s="449"/>
      <c r="Q92" s="449"/>
      <c r="R92" s="26"/>
      <c r="S92" s="449" t="s">
        <v>53</v>
      </c>
      <c r="T92" s="449"/>
      <c r="U92" s="449"/>
      <c r="V92" s="449"/>
      <c r="W92" s="449"/>
      <c r="X92" s="449"/>
      <c r="Y92" s="449"/>
      <c r="Z92" s="449"/>
      <c r="AA92" s="26"/>
      <c r="AB92" s="449" t="s">
        <v>54</v>
      </c>
      <c r="AC92" s="449"/>
      <c r="AD92" s="449"/>
      <c r="AE92" s="449"/>
      <c r="AF92" s="449"/>
      <c r="AG92" s="449"/>
      <c r="AH92" s="449"/>
      <c r="AI92" s="449"/>
      <c r="AJ92" s="26"/>
      <c r="AK92" s="26"/>
      <c r="AL92" s="26"/>
      <c r="AM92" s="26"/>
      <c r="AN92" s="26"/>
      <c r="AO92" s="26"/>
      <c r="AP92" s="26"/>
      <c r="AQ92" s="26"/>
      <c r="AR92" s="26"/>
      <c r="AS92" s="26"/>
      <c r="AT92" s="26"/>
      <c r="AU92" s="449">
        <v>2029</v>
      </c>
      <c r="AV92" s="449"/>
      <c r="AW92" s="449"/>
      <c r="AX92" s="449"/>
      <c r="AY92" s="449"/>
      <c r="AZ92" s="449"/>
      <c r="BA92" s="449"/>
      <c r="BB92" s="449"/>
      <c r="BD92" s="449" t="s">
        <v>85</v>
      </c>
      <c r="BE92" s="449"/>
      <c r="BF92" s="449"/>
      <c r="BG92" s="449"/>
      <c r="BH92" s="449"/>
      <c r="BI92" s="449"/>
      <c r="BJ92" s="449"/>
      <c r="BK92" s="449"/>
      <c r="BL92" s="26"/>
      <c r="BM92" s="449" t="s">
        <v>86</v>
      </c>
      <c r="BN92" s="449"/>
      <c r="BO92" s="449"/>
      <c r="BP92" s="449"/>
      <c r="BQ92" s="449"/>
      <c r="BR92" s="449"/>
      <c r="BS92" s="449"/>
      <c r="BT92" s="449"/>
      <c r="BU92" s="26"/>
      <c r="BV92" s="449" t="s">
        <v>87</v>
      </c>
      <c r="BW92" s="449"/>
      <c r="BX92" s="449"/>
      <c r="BY92" s="449"/>
      <c r="BZ92" s="449"/>
      <c r="CA92" s="449"/>
      <c r="CB92" s="449"/>
      <c r="CC92" s="449"/>
    </row>
    <row r="93" spans="1:81" x14ac:dyDescent="0.25">
      <c r="I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row>
    <row r="94" spans="1:81" ht="15.75" thickBot="1" x14ac:dyDescent="0.3">
      <c r="A94" s="359" t="s">
        <v>32</v>
      </c>
      <c r="B94" s="359"/>
      <c r="C94" s="359"/>
      <c r="D94" s="359"/>
      <c r="E94" s="359"/>
      <c r="F94" s="359"/>
      <c r="G94" s="359"/>
      <c r="H94" s="359"/>
      <c r="J94" s="359" t="s">
        <v>32</v>
      </c>
      <c r="K94" s="359"/>
      <c r="L94" s="359"/>
      <c r="M94" s="359"/>
      <c r="N94" s="359"/>
      <c r="O94" s="359"/>
      <c r="P94" s="359"/>
      <c r="Q94" s="359"/>
      <c r="R94" s="26"/>
      <c r="S94" s="359" t="s">
        <v>32</v>
      </c>
      <c r="T94" s="359"/>
      <c r="U94" s="359"/>
      <c r="V94" s="359"/>
      <c r="W94" s="359"/>
      <c r="X94" s="359"/>
      <c r="Y94" s="359"/>
      <c r="Z94" s="359"/>
      <c r="AA94" s="26"/>
      <c r="AB94" s="359" t="s">
        <v>32</v>
      </c>
      <c r="AC94" s="359"/>
      <c r="AD94" s="359"/>
      <c r="AE94" s="359"/>
      <c r="AF94" s="359"/>
      <c r="AG94" s="359"/>
      <c r="AH94" s="359"/>
      <c r="AI94" s="359"/>
      <c r="AO94" s="26"/>
      <c r="AP94" s="26"/>
      <c r="AQ94" s="26"/>
      <c r="AR94" s="26"/>
      <c r="AS94" s="26"/>
      <c r="AT94" s="26"/>
      <c r="AU94" s="359" t="s">
        <v>35</v>
      </c>
      <c r="AV94" s="359"/>
      <c r="AW94" s="359"/>
      <c r="AX94" s="359"/>
      <c r="AY94" s="359"/>
      <c r="AZ94" s="359"/>
      <c r="BA94" s="359"/>
      <c r="BB94" s="359"/>
      <c r="BD94" s="359" t="s">
        <v>35</v>
      </c>
      <c r="BE94" s="359"/>
      <c r="BF94" s="359"/>
      <c r="BG94" s="359"/>
      <c r="BH94" s="359"/>
      <c r="BI94" s="359"/>
      <c r="BJ94" s="359"/>
      <c r="BK94" s="359"/>
      <c r="BL94" s="26"/>
      <c r="BM94" s="359" t="s">
        <v>35</v>
      </c>
      <c r="BN94" s="359"/>
      <c r="BO94" s="359"/>
      <c r="BP94" s="359"/>
      <c r="BQ94" s="359"/>
      <c r="BR94" s="359"/>
      <c r="BS94" s="359"/>
      <c r="BT94" s="359"/>
      <c r="BU94" s="26"/>
      <c r="BV94" s="359" t="s">
        <v>35</v>
      </c>
      <c r="BW94" s="359"/>
      <c r="BX94" s="359"/>
      <c r="BY94" s="359"/>
      <c r="BZ94" s="359"/>
      <c r="CA94" s="359"/>
      <c r="CB94" s="359"/>
      <c r="CC94" s="359"/>
    </row>
    <row r="95" spans="1:81" ht="15.75" thickBot="1" x14ac:dyDescent="0.3">
      <c r="A95" s="359" t="s">
        <v>31</v>
      </c>
      <c r="B95" s="359"/>
      <c r="C95" s="359"/>
      <c r="D95" s="359"/>
      <c r="E95" s="359"/>
      <c r="F95" s="359"/>
      <c r="G95" s="359"/>
      <c r="H95" s="359"/>
      <c r="I95" s="26"/>
      <c r="J95" s="340" t="s">
        <v>31</v>
      </c>
      <c r="K95" s="340"/>
      <c r="L95" s="340"/>
      <c r="M95" s="340"/>
      <c r="N95" s="340"/>
      <c r="O95" s="340"/>
      <c r="P95" s="340"/>
      <c r="Q95" s="340"/>
      <c r="R95" s="26"/>
      <c r="S95" s="340" t="s">
        <v>31</v>
      </c>
      <c r="T95" s="340"/>
      <c r="U95" s="340"/>
      <c r="V95" s="340"/>
      <c r="W95" s="340"/>
      <c r="X95" s="340"/>
      <c r="Y95" s="340"/>
      <c r="Z95" s="340"/>
      <c r="AA95" s="26"/>
      <c r="AB95" s="359" t="s">
        <v>31</v>
      </c>
      <c r="AC95" s="359"/>
      <c r="AD95" s="359"/>
      <c r="AE95" s="359"/>
      <c r="AF95" s="359"/>
      <c r="AG95" s="359"/>
      <c r="AH95" s="359"/>
      <c r="AI95" s="359"/>
      <c r="AJ95" s="26"/>
      <c r="AK95" s="26"/>
      <c r="AL95" s="26"/>
      <c r="AM95" s="26"/>
      <c r="AN95" s="26"/>
      <c r="AO95" s="26"/>
      <c r="AP95" s="26"/>
      <c r="AQ95" s="26"/>
      <c r="AR95" s="26"/>
      <c r="AS95" s="26"/>
      <c r="AT95" s="26"/>
      <c r="AU95" s="340" t="s">
        <v>33</v>
      </c>
      <c r="AV95" s="340"/>
      <c r="AW95" s="340"/>
      <c r="AX95" s="340"/>
      <c r="AY95" s="340"/>
      <c r="AZ95" s="340"/>
      <c r="BA95" s="340"/>
      <c r="BB95" s="340"/>
      <c r="BD95" s="340" t="s">
        <v>33</v>
      </c>
      <c r="BE95" s="340"/>
      <c r="BF95" s="340"/>
      <c r="BG95" s="340"/>
      <c r="BH95" s="340"/>
      <c r="BI95" s="340"/>
      <c r="BJ95" s="340"/>
      <c r="BK95" s="340"/>
      <c r="BL95" s="26"/>
      <c r="BM95" s="340" t="s">
        <v>33</v>
      </c>
      <c r="BN95" s="340"/>
      <c r="BO95" s="340"/>
      <c r="BP95" s="340"/>
      <c r="BQ95" s="340"/>
      <c r="BR95" s="340"/>
      <c r="BS95" s="340"/>
      <c r="BT95" s="340"/>
      <c r="BU95" s="26"/>
      <c r="BV95" s="340" t="s">
        <v>33</v>
      </c>
      <c r="BW95" s="340"/>
      <c r="BX95" s="340"/>
      <c r="BY95" s="340"/>
      <c r="BZ95" s="340"/>
      <c r="CA95" s="340"/>
      <c r="CB95" s="340"/>
      <c r="CC95" s="340"/>
    </row>
    <row r="96" spans="1:81" x14ac:dyDescent="0.25">
      <c r="A96" s="3" t="s">
        <v>6</v>
      </c>
      <c r="B96" s="23">
        <v>1</v>
      </c>
      <c r="C96" s="23">
        <v>7</v>
      </c>
      <c r="D96" s="23">
        <v>8</v>
      </c>
      <c r="E96" s="23">
        <v>9</v>
      </c>
      <c r="F96" s="23">
        <v>10</v>
      </c>
      <c r="G96" s="23">
        <v>11</v>
      </c>
      <c r="H96" s="23">
        <v>12</v>
      </c>
      <c r="I96" s="26"/>
      <c r="J96" s="3" t="s">
        <v>6</v>
      </c>
      <c r="K96" s="23">
        <v>1</v>
      </c>
      <c r="L96" s="23">
        <v>7</v>
      </c>
      <c r="M96" s="23">
        <v>8</v>
      </c>
      <c r="N96" s="23">
        <v>9</v>
      </c>
      <c r="O96" s="23">
        <v>10</v>
      </c>
      <c r="P96" s="23">
        <v>11</v>
      </c>
      <c r="Q96" s="23">
        <v>12</v>
      </c>
      <c r="R96" s="26"/>
      <c r="S96" s="3" t="s">
        <v>6</v>
      </c>
      <c r="T96" s="23">
        <v>1</v>
      </c>
      <c r="U96" s="23">
        <v>7</v>
      </c>
      <c r="V96" s="23">
        <v>8</v>
      </c>
      <c r="W96" s="23">
        <v>9</v>
      </c>
      <c r="X96" s="23">
        <v>10</v>
      </c>
      <c r="Y96" s="23">
        <v>11</v>
      </c>
      <c r="Z96" s="23">
        <v>12</v>
      </c>
      <c r="AA96" s="26"/>
      <c r="AB96" s="3" t="s">
        <v>6</v>
      </c>
      <c r="AC96" s="23">
        <v>1</v>
      </c>
      <c r="AD96" s="23">
        <v>7</v>
      </c>
      <c r="AE96" s="23">
        <v>8</v>
      </c>
      <c r="AF96" s="23">
        <v>9</v>
      </c>
      <c r="AG96" s="23">
        <v>10</v>
      </c>
      <c r="AH96" s="23">
        <v>11</v>
      </c>
      <c r="AI96" s="23">
        <v>12</v>
      </c>
      <c r="AJ96" s="26"/>
      <c r="AK96" s="26"/>
      <c r="AL96" s="26"/>
      <c r="AM96" s="26"/>
      <c r="AN96" s="26"/>
      <c r="AU96" s="3" t="s">
        <v>6</v>
      </c>
      <c r="AV96" s="23">
        <v>1</v>
      </c>
      <c r="AW96" s="23">
        <v>7</v>
      </c>
      <c r="AX96" s="23">
        <v>8</v>
      </c>
      <c r="AY96" s="23">
        <v>9</v>
      </c>
      <c r="AZ96" s="23">
        <v>10</v>
      </c>
      <c r="BA96" s="23">
        <v>11</v>
      </c>
      <c r="BB96" s="23">
        <v>12</v>
      </c>
      <c r="BD96" s="3" t="s">
        <v>6</v>
      </c>
      <c r="BE96" s="23">
        <v>1</v>
      </c>
      <c r="BF96" s="23">
        <v>7</v>
      </c>
      <c r="BG96" s="23">
        <v>8</v>
      </c>
      <c r="BH96" s="23">
        <v>9</v>
      </c>
      <c r="BI96" s="23">
        <v>10</v>
      </c>
      <c r="BJ96" s="23">
        <v>11</v>
      </c>
      <c r="BK96" s="23">
        <v>12</v>
      </c>
      <c r="BL96" s="26"/>
      <c r="BM96" s="3" t="s">
        <v>6</v>
      </c>
      <c r="BN96" s="23">
        <v>1</v>
      </c>
      <c r="BO96" s="23">
        <v>7</v>
      </c>
      <c r="BP96" s="23">
        <v>8</v>
      </c>
      <c r="BQ96" s="23">
        <v>9</v>
      </c>
      <c r="BR96" s="23">
        <v>10</v>
      </c>
      <c r="BS96" s="23">
        <v>11</v>
      </c>
      <c r="BT96" s="23">
        <v>12</v>
      </c>
      <c r="BU96" s="26"/>
      <c r="BV96" s="3" t="s">
        <v>6</v>
      </c>
      <c r="BW96" s="23">
        <v>1</v>
      </c>
      <c r="BX96" s="23">
        <v>7</v>
      </c>
      <c r="BY96" s="23">
        <v>8</v>
      </c>
      <c r="BZ96" s="23">
        <v>9</v>
      </c>
      <c r="CA96" s="23">
        <v>10</v>
      </c>
      <c r="CB96" s="23">
        <v>11</v>
      </c>
      <c r="CC96" s="23">
        <v>12</v>
      </c>
    </row>
    <row r="97" spans="1:81" x14ac:dyDescent="0.25">
      <c r="A97" s="3" t="s">
        <v>7</v>
      </c>
      <c r="B97" s="23">
        <v>2</v>
      </c>
      <c r="C97" s="18">
        <v>13</v>
      </c>
      <c r="D97" s="18">
        <v>14</v>
      </c>
      <c r="E97" s="18">
        <v>15</v>
      </c>
      <c r="F97" s="18">
        <v>16</v>
      </c>
      <c r="G97" s="18">
        <v>17</v>
      </c>
      <c r="H97" s="18">
        <v>18</v>
      </c>
      <c r="I97" s="26"/>
      <c r="J97" s="3" t="s">
        <v>7</v>
      </c>
      <c r="K97" s="23">
        <v>2</v>
      </c>
      <c r="L97" s="18">
        <v>13</v>
      </c>
      <c r="M97" s="18">
        <v>14</v>
      </c>
      <c r="N97" s="18">
        <v>15</v>
      </c>
      <c r="O97" s="18">
        <v>16</v>
      </c>
      <c r="P97" s="18">
        <v>17</v>
      </c>
      <c r="Q97" s="18">
        <v>18</v>
      </c>
      <c r="R97" s="26"/>
      <c r="S97" s="3" t="s">
        <v>7</v>
      </c>
      <c r="T97" s="23">
        <v>2</v>
      </c>
      <c r="U97" s="18">
        <v>13</v>
      </c>
      <c r="V97" s="18">
        <v>14</v>
      </c>
      <c r="W97" s="18">
        <v>15</v>
      </c>
      <c r="X97" s="18">
        <v>16</v>
      </c>
      <c r="Y97" s="18">
        <v>17</v>
      </c>
      <c r="Z97" s="18">
        <v>18</v>
      </c>
      <c r="AA97" s="26"/>
      <c r="AB97" s="3" t="s">
        <v>7</v>
      </c>
      <c r="AC97" s="23">
        <v>2</v>
      </c>
      <c r="AD97" s="18">
        <v>13</v>
      </c>
      <c r="AE97" s="18">
        <v>14</v>
      </c>
      <c r="AF97" s="18">
        <v>15</v>
      </c>
      <c r="AG97" s="18">
        <v>16</v>
      </c>
      <c r="AH97" s="18">
        <v>17</v>
      </c>
      <c r="AI97" s="18">
        <v>18</v>
      </c>
      <c r="AJ97" s="26"/>
      <c r="AK97" s="26"/>
      <c r="AL97" s="26"/>
      <c r="AM97" s="26"/>
      <c r="AN97" s="26"/>
      <c r="AO97" s="26"/>
      <c r="AP97" s="26"/>
      <c r="AQ97" s="26"/>
      <c r="AR97" s="26"/>
      <c r="AS97" s="26"/>
      <c r="AT97" s="26"/>
      <c r="AU97" s="3" t="s">
        <v>7</v>
      </c>
      <c r="AV97" s="23">
        <v>2</v>
      </c>
      <c r="AW97" s="18">
        <v>13</v>
      </c>
      <c r="AX97" s="18">
        <v>14</v>
      </c>
      <c r="AY97" s="18">
        <v>15</v>
      </c>
      <c r="AZ97" s="18">
        <v>16</v>
      </c>
      <c r="BA97" s="18">
        <v>17</v>
      </c>
      <c r="BB97" s="18">
        <v>18</v>
      </c>
      <c r="BD97" s="3" t="s">
        <v>7</v>
      </c>
      <c r="BE97" s="23">
        <v>2</v>
      </c>
      <c r="BF97" s="18">
        <v>13</v>
      </c>
      <c r="BG97" s="18">
        <v>14</v>
      </c>
      <c r="BH97" s="18">
        <v>15</v>
      </c>
      <c r="BI97" s="18">
        <v>16</v>
      </c>
      <c r="BJ97" s="18">
        <v>17</v>
      </c>
      <c r="BK97" s="18">
        <v>18</v>
      </c>
      <c r="BL97" s="26"/>
      <c r="BM97" s="3" t="s">
        <v>7</v>
      </c>
      <c r="BN97" s="23">
        <v>2</v>
      </c>
      <c r="BO97" s="18">
        <v>13</v>
      </c>
      <c r="BP97" s="18">
        <v>14</v>
      </c>
      <c r="BQ97" s="18">
        <v>15</v>
      </c>
      <c r="BR97" s="18">
        <v>16</v>
      </c>
      <c r="BS97" s="18">
        <v>17</v>
      </c>
      <c r="BT97" s="18">
        <v>18</v>
      </c>
      <c r="BU97" s="26"/>
      <c r="BV97" s="3" t="s">
        <v>7</v>
      </c>
      <c r="BW97" s="23">
        <v>2</v>
      </c>
      <c r="BX97" s="18">
        <v>13</v>
      </c>
      <c r="BY97" s="18">
        <v>14</v>
      </c>
      <c r="BZ97" s="18">
        <v>15</v>
      </c>
      <c r="CA97" s="18">
        <v>16</v>
      </c>
      <c r="CB97" s="18">
        <v>17</v>
      </c>
      <c r="CC97" s="18">
        <v>18</v>
      </c>
    </row>
    <row r="98" spans="1:81" x14ac:dyDescent="0.25">
      <c r="A98" s="3" t="s">
        <v>14</v>
      </c>
      <c r="B98" s="23">
        <v>3</v>
      </c>
      <c r="C98" s="18">
        <v>19</v>
      </c>
      <c r="D98" s="18">
        <v>20</v>
      </c>
      <c r="E98" s="18">
        <v>21</v>
      </c>
      <c r="F98" s="18">
        <v>22</v>
      </c>
      <c r="G98" s="18">
        <v>23</v>
      </c>
      <c r="H98" s="18">
        <v>24</v>
      </c>
      <c r="I98" s="26"/>
      <c r="J98" s="3" t="s">
        <v>14</v>
      </c>
      <c r="K98" s="23">
        <v>3</v>
      </c>
      <c r="L98" s="18">
        <v>19</v>
      </c>
      <c r="M98" s="18">
        <v>20</v>
      </c>
      <c r="N98" s="18">
        <v>21</v>
      </c>
      <c r="O98" s="18">
        <v>22</v>
      </c>
      <c r="P98" s="18">
        <v>23</v>
      </c>
      <c r="Q98" s="18">
        <v>24</v>
      </c>
      <c r="R98" s="26"/>
      <c r="S98" s="3" t="s">
        <v>14</v>
      </c>
      <c r="T98" s="23">
        <v>3</v>
      </c>
      <c r="U98" s="18">
        <v>19</v>
      </c>
      <c r="V98" s="18">
        <v>20</v>
      </c>
      <c r="W98" s="18">
        <v>21</v>
      </c>
      <c r="X98" s="18">
        <v>22</v>
      </c>
      <c r="Y98" s="18">
        <v>23</v>
      </c>
      <c r="Z98" s="18">
        <v>24</v>
      </c>
      <c r="AA98" s="26"/>
      <c r="AB98" s="3" t="s">
        <v>14</v>
      </c>
      <c r="AC98" s="23">
        <v>3</v>
      </c>
      <c r="AD98" s="18">
        <v>19</v>
      </c>
      <c r="AE98" s="18">
        <v>20</v>
      </c>
      <c r="AF98" s="18">
        <v>21</v>
      </c>
      <c r="AG98" s="18">
        <v>22</v>
      </c>
      <c r="AH98" s="18">
        <v>23</v>
      </c>
      <c r="AI98" s="18">
        <v>24</v>
      </c>
      <c r="AJ98" s="26"/>
      <c r="AK98" s="26"/>
      <c r="AL98" s="26"/>
      <c r="AM98" s="26"/>
      <c r="AN98" s="26"/>
      <c r="AO98" s="26"/>
      <c r="AP98" s="26"/>
      <c r="AQ98" s="26"/>
      <c r="AR98" s="26"/>
      <c r="AS98" s="26"/>
      <c r="AT98" s="26"/>
      <c r="AU98" s="3" t="s">
        <v>14</v>
      </c>
      <c r="AV98" s="23">
        <v>3</v>
      </c>
      <c r="AW98" s="18">
        <v>19</v>
      </c>
      <c r="AX98" s="18">
        <v>20</v>
      </c>
      <c r="AY98" s="18">
        <v>21</v>
      </c>
      <c r="AZ98" s="18">
        <v>22</v>
      </c>
      <c r="BA98" s="18">
        <v>23</v>
      </c>
      <c r="BB98" s="18">
        <v>24</v>
      </c>
      <c r="BD98" s="3" t="s">
        <v>14</v>
      </c>
      <c r="BE98" s="23">
        <v>3</v>
      </c>
      <c r="BF98" s="18">
        <v>19</v>
      </c>
      <c r="BG98" s="18">
        <v>20</v>
      </c>
      <c r="BH98" s="18">
        <v>21</v>
      </c>
      <c r="BI98" s="18">
        <v>22</v>
      </c>
      <c r="BJ98" s="18">
        <v>23</v>
      </c>
      <c r="BK98" s="18">
        <v>24</v>
      </c>
      <c r="BL98" s="26"/>
      <c r="BM98" s="3" t="s">
        <v>14</v>
      </c>
      <c r="BN98" s="23">
        <v>3</v>
      </c>
      <c r="BO98" s="18">
        <v>19</v>
      </c>
      <c r="BP98" s="18">
        <v>20</v>
      </c>
      <c r="BQ98" s="18">
        <v>21</v>
      </c>
      <c r="BR98" s="18">
        <v>22</v>
      </c>
      <c r="BS98" s="18">
        <v>23</v>
      </c>
      <c r="BT98" s="18">
        <v>24</v>
      </c>
      <c r="BU98" s="26"/>
      <c r="BV98" s="3" t="s">
        <v>14</v>
      </c>
      <c r="BW98" s="23">
        <v>3</v>
      </c>
      <c r="BX98" s="18">
        <v>19</v>
      </c>
      <c r="BY98" s="18">
        <v>20</v>
      </c>
      <c r="BZ98" s="18">
        <v>21</v>
      </c>
      <c r="CA98" s="18">
        <v>22</v>
      </c>
      <c r="CB98" s="18">
        <v>23</v>
      </c>
      <c r="CC98" s="18">
        <v>24</v>
      </c>
    </row>
    <row r="99" spans="1:81" x14ac:dyDescent="0.25">
      <c r="A99" s="3" t="s">
        <v>15</v>
      </c>
      <c r="B99" s="23">
        <v>4</v>
      </c>
      <c r="C99" s="18">
        <v>25</v>
      </c>
      <c r="D99" s="18">
        <v>26</v>
      </c>
      <c r="E99" s="18">
        <v>27</v>
      </c>
      <c r="F99" s="18">
        <v>28</v>
      </c>
      <c r="G99" s="18">
        <v>29</v>
      </c>
      <c r="H99" s="18">
        <v>30</v>
      </c>
      <c r="I99" s="26"/>
      <c r="J99" s="3" t="s">
        <v>15</v>
      </c>
      <c r="K99" s="23">
        <v>4</v>
      </c>
      <c r="L99" s="18">
        <v>25</v>
      </c>
      <c r="M99" s="18">
        <v>26</v>
      </c>
      <c r="N99" s="18">
        <v>27</v>
      </c>
      <c r="O99" s="18">
        <v>28</v>
      </c>
      <c r="P99" s="18">
        <v>29</v>
      </c>
      <c r="Q99" s="18">
        <v>30</v>
      </c>
      <c r="R99" s="26"/>
      <c r="S99" s="3" t="s">
        <v>15</v>
      </c>
      <c r="T99" s="23">
        <v>4</v>
      </c>
      <c r="U99" s="18">
        <v>25</v>
      </c>
      <c r="V99" s="18">
        <v>26</v>
      </c>
      <c r="W99" s="18">
        <v>27</v>
      </c>
      <c r="X99" s="18">
        <v>28</v>
      </c>
      <c r="Y99" s="18">
        <v>29</v>
      </c>
      <c r="Z99" s="18">
        <v>30</v>
      </c>
      <c r="AA99" s="26"/>
      <c r="AB99" s="3" t="s">
        <v>15</v>
      </c>
      <c r="AC99" s="23">
        <v>4</v>
      </c>
      <c r="AD99" s="18">
        <v>25</v>
      </c>
      <c r="AE99" s="18">
        <v>26</v>
      </c>
      <c r="AF99" s="18">
        <v>27</v>
      </c>
      <c r="AG99" s="18">
        <v>28</v>
      </c>
      <c r="AH99" s="18">
        <v>29</v>
      </c>
      <c r="AI99" s="18">
        <v>30</v>
      </c>
      <c r="AJ99" s="26"/>
      <c r="AK99" s="26"/>
      <c r="AL99" s="26"/>
      <c r="AM99" s="26"/>
      <c r="AN99" s="26"/>
      <c r="AO99" s="26"/>
      <c r="AP99" s="26"/>
      <c r="AQ99" s="26"/>
      <c r="AR99" s="26"/>
      <c r="AS99" s="26"/>
      <c r="AT99" s="26"/>
      <c r="AU99" s="3" t="s">
        <v>15</v>
      </c>
      <c r="AV99" s="23">
        <v>4</v>
      </c>
      <c r="AW99" s="18">
        <v>25</v>
      </c>
      <c r="AX99" s="18">
        <v>26</v>
      </c>
      <c r="AY99" s="18">
        <v>27</v>
      </c>
      <c r="AZ99" s="18">
        <v>28</v>
      </c>
      <c r="BA99" s="18">
        <v>29</v>
      </c>
      <c r="BB99" s="18">
        <v>30</v>
      </c>
      <c r="BD99" s="3" t="s">
        <v>15</v>
      </c>
      <c r="BE99" s="23">
        <v>4</v>
      </c>
      <c r="BF99" s="18">
        <v>25</v>
      </c>
      <c r="BG99" s="18">
        <v>26</v>
      </c>
      <c r="BH99" s="18">
        <v>27</v>
      </c>
      <c r="BI99" s="18">
        <v>28</v>
      </c>
      <c r="BJ99" s="18">
        <v>29</v>
      </c>
      <c r="BK99" s="18">
        <v>30</v>
      </c>
      <c r="BL99" s="26"/>
      <c r="BM99" s="3" t="s">
        <v>15</v>
      </c>
      <c r="BN99" s="23">
        <v>4</v>
      </c>
      <c r="BO99" s="18">
        <v>25</v>
      </c>
      <c r="BP99" s="18">
        <v>26</v>
      </c>
      <c r="BQ99" s="18">
        <v>27</v>
      </c>
      <c r="BR99" s="18">
        <v>28</v>
      </c>
      <c r="BS99" s="18">
        <v>29</v>
      </c>
      <c r="BT99" s="18">
        <v>30</v>
      </c>
      <c r="BU99" s="26"/>
      <c r="BV99" s="3" t="s">
        <v>15</v>
      </c>
      <c r="BW99" s="23">
        <v>4</v>
      </c>
      <c r="BX99" s="18">
        <v>25</v>
      </c>
      <c r="BY99" s="18">
        <v>26</v>
      </c>
      <c r="BZ99" s="18">
        <v>27</v>
      </c>
      <c r="CA99" s="18">
        <v>28</v>
      </c>
      <c r="CB99" s="18">
        <v>29</v>
      </c>
      <c r="CC99" s="18">
        <v>30</v>
      </c>
    </row>
    <row r="100" spans="1:81" x14ac:dyDescent="0.25">
      <c r="A100" s="3" t="s">
        <v>16</v>
      </c>
      <c r="B100" s="23">
        <v>5</v>
      </c>
      <c r="C100" s="18">
        <v>31</v>
      </c>
      <c r="D100" s="18">
        <v>32</v>
      </c>
      <c r="E100" s="18">
        <v>33</v>
      </c>
      <c r="F100" s="18">
        <v>34</v>
      </c>
      <c r="G100" s="18">
        <v>35</v>
      </c>
      <c r="H100" s="18">
        <v>36</v>
      </c>
      <c r="I100" s="26"/>
      <c r="J100" s="3" t="s">
        <v>16</v>
      </c>
      <c r="K100" s="23">
        <v>5</v>
      </c>
      <c r="L100" s="18">
        <v>31</v>
      </c>
      <c r="M100" s="18">
        <v>32</v>
      </c>
      <c r="N100" s="18">
        <v>33</v>
      </c>
      <c r="O100" s="18">
        <v>34</v>
      </c>
      <c r="P100" s="18">
        <v>35</v>
      </c>
      <c r="Q100" s="18">
        <v>36</v>
      </c>
      <c r="R100" s="26"/>
      <c r="S100" s="3" t="s">
        <v>16</v>
      </c>
      <c r="T100" s="23">
        <v>5</v>
      </c>
      <c r="U100" s="18">
        <v>31</v>
      </c>
      <c r="V100" s="18">
        <v>32</v>
      </c>
      <c r="W100" s="18">
        <v>33</v>
      </c>
      <c r="X100" s="18">
        <v>34</v>
      </c>
      <c r="Y100" s="18">
        <v>35</v>
      </c>
      <c r="Z100" s="18">
        <v>36</v>
      </c>
      <c r="AA100" s="26"/>
      <c r="AB100" s="3" t="s">
        <v>16</v>
      </c>
      <c r="AC100" s="23">
        <v>5</v>
      </c>
      <c r="AD100" s="18">
        <v>31</v>
      </c>
      <c r="AE100" s="18">
        <v>32</v>
      </c>
      <c r="AF100" s="18">
        <v>33</v>
      </c>
      <c r="AG100" s="18">
        <v>34</v>
      </c>
      <c r="AH100" s="18">
        <v>35</v>
      </c>
      <c r="AI100" s="18">
        <v>36</v>
      </c>
      <c r="AJ100" s="26"/>
      <c r="AK100" s="26"/>
      <c r="AL100" s="26"/>
      <c r="AM100" s="26"/>
      <c r="AN100" s="26"/>
      <c r="AO100" s="26"/>
      <c r="AP100" s="26"/>
      <c r="AQ100" s="26"/>
      <c r="AR100" s="26"/>
      <c r="AS100" s="26"/>
      <c r="AT100" s="26"/>
      <c r="AU100" s="3" t="s">
        <v>16</v>
      </c>
      <c r="AV100" s="23">
        <v>5</v>
      </c>
      <c r="AW100" s="18">
        <v>31</v>
      </c>
      <c r="AX100" s="18">
        <v>32</v>
      </c>
      <c r="AY100" s="18">
        <v>33</v>
      </c>
      <c r="AZ100" s="18">
        <v>34</v>
      </c>
      <c r="BA100" s="18">
        <v>35</v>
      </c>
      <c r="BB100" s="18">
        <v>36</v>
      </c>
      <c r="BD100" s="3" t="s">
        <v>16</v>
      </c>
      <c r="BE100" s="23">
        <v>5</v>
      </c>
      <c r="BF100" s="18">
        <v>31</v>
      </c>
      <c r="BG100" s="18">
        <v>32</v>
      </c>
      <c r="BH100" s="18">
        <v>33</v>
      </c>
      <c r="BI100" s="18">
        <v>34</v>
      </c>
      <c r="BJ100" s="18">
        <v>35</v>
      </c>
      <c r="BK100" s="18">
        <v>36</v>
      </c>
      <c r="BL100" s="26"/>
      <c r="BM100" s="3" t="s">
        <v>16</v>
      </c>
      <c r="BN100" s="23">
        <v>5</v>
      </c>
      <c r="BO100" s="18">
        <v>31</v>
      </c>
      <c r="BP100" s="18">
        <v>32</v>
      </c>
      <c r="BQ100" s="18">
        <v>33</v>
      </c>
      <c r="BR100" s="18">
        <v>34</v>
      </c>
      <c r="BS100" s="18">
        <v>35</v>
      </c>
      <c r="BT100" s="18">
        <v>36</v>
      </c>
      <c r="BU100" s="26"/>
      <c r="BV100" s="3" t="s">
        <v>16</v>
      </c>
      <c r="BW100" s="23">
        <v>5</v>
      </c>
      <c r="BX100" s="18">
        <v>31</v>
      </c>
      <c r="BY100" s="18">
        <v>32</v>
      </c>
      <c r="BZ100" s="18">
        <v>33</v>
      </c>
      <c r="CA100" s="18">
        <v>34</v>
      </c>
      <c r="CB100" s="18">
        <v>35</v>
      </c>
      <c r="CC100" s="18">
        <v>36</v>
      </c>
    </row>
    <row r="101" spans="1:81" x14ac:dyDescent="0.25">
      <c r="A101" s="3" t="s">
        <v>17</v>
      </c>
      <c r="B101" s="23">
        <v>6</v>
      </c>
      <c r="C101" s="18">
        <v>37</v>
      </c>
      <c r="D101" s="18">
        <v>38</v>
      </c>
      <c r="E101" s="18">
        <v>39</v>
      </c>
      <c r="F101" s="18">
        <v>40</v>
      </c>
      <c r="G101" s="18">
        <v>41</v>
      </c>
      <c r="H101" s="18">
        <v>42</v>
      </c>
      <c r="I101" s="26"/>
      <c r="J101" s="3" t="s">
        <v>17</v>
      </c>
      <c r="K101" s="23">
        <v>6</v>
      </c>
      <c r="L101" s="18">
        <v>37</v>
      </c>
      <c r="M101" s="18">
        <v>38</v>
      </c>
      <c r="N101" s="18">
        <v>39</v>
      </c>
      <c r="O101" s="18">
        <v>40</v>
      </c>
      <c r="P101" s="18">
        <v>41</v>
      </c>
      <c r="Q101" s="18">
        <v>42</v>
      </c>
      <c r="R101" s="26"/>
      <c r="S101" s="3" t="s">
        <v>17</v>
      </c>
      <c r="T101" s="23">
        <v>6</v>
      </c>
      <c r="U101" s="18">
        <v>37</v>
      </c>
      <c r="V101" s="18">
        <v>38</v>
      </c>
      <c r="W101" s="18">
        <v>39</v>
      </c>
      <c r="X101" s="18">
        <v>40</v>
      </c>
      <c r="Y101" s="18">
        <v>41</v>
      </c>
      <c r="Z101" s="18">
        <v>42</v>
      </c>
      <c r="AA101" s="26"/>
      <c r="AB101" s="3" t="s">
        <v>17</v>
      </c>
      <c r="AC101" s="23">
        <v>6</v>
      </c>
      <c r="AD101" s="18">
        <v>37</v>
      </c>
      <c r="AE101" s="18">
        <v>38</v>
      </c>
      <c r="AF101" s="18">
        <v>39</v>
      </c>
      <c r="AG101" s="18">
        <v>40</v>
      </c>
      <c r="AH101" s="18">
        <v>41</v>
      </c>
      <c r="AI101" s="18">
        <v>42</v>
      </c>
      <c r="AJ101" s="26"/>
      <c r="AK101" s="26"/>
      <c r="AL101" s="26"/>
      <c r="AM101" s="26"/>
      <c r="AN101" s="26"/>
      <c r="AO101" s="26"/>
      <c r="AP101" s="26"/>
      <c r="AQ101" s="26"/>
      <c r="AR101" s="26"/>
      <c r="AS101" s="26"/>
      <c r="AT101" s="26"/>
      <c r="AU101" s="3" t="s">
        <v>17</v>
      </c>
      <c r="AV101" s="23">
        <v>6</v>
      </c>
      <c r="AW101" s="18">
        <v>37</v>
      </c>
      <c r="AX101" s="18">
        <v>38</v>
      </c>
      <c r="AY101" s="18">
        <v>39</v>
      </c>
      <c r="AZ101" s="18">
        <v>40</v>
      </c>
      <c r="BA101" s="18">
        <v>41</v>
      </c>
      <c r="BB101" s="18">
        <v>42</v>
      </c>
      <c r="BD101" s="3" t="s">
        <v>17</v>
      </c>
      <c r="BE101" s="23">
        <v>6</v>
      </c>
      <c r="BF101" s="18">
        <v>37</v>
      </c>
      <c r="BG101" s="18">
        <v>38</v>
      </c>
      <c r="BH101" s="18">
        <v>39</v>
      </c>
      <c r="BI101" s="18">
        <v>40</v>
      </c>
      <c r="BJ101" s="18">
        <v>41</v>
      </c>
      <c r="BK101" s="18">
        <v>42</v>
      </c>
      <c r="BL101" s="26"/>
      <c r="BM101" s="3" t="s">
        <v>17</v>
      </c>
      <c r="BN101" s="23">
        <v>6</v>
      </c>
      <c r="BO101" s="18">
        <v>37</v>
      </c>
      <c r="BP101" s="18">
        <v>38</v>
      </c>
      <c r="BQ101" s="18">
        <v>39</v>
      </c>
      <c r="BR101" s="18">
        <v>40</v>
      </c>
      <c r="BS101" s="18">
        <v>41</v>
      </c>
      <c r="BT101" s="18">
        <v>42</v>
      </c>
      <c r="BU101" s="26"/>
      <c r="BV101" s="3" t="s">
        <v>17</v>
      </c>
      <c r="BW101" s="23">
        <v>6</v>
      </c>
      <c r="BX101" s="18">
        <v>37</v>
      </c>
      <c r="BY101" s="18">
        <v>38</v>
      </c>
      <c r="BZ101" s="18">
        <v>39</v>
      </c>
      <c r="CA101" s="18">
        <v>40</v>
      </c>
      <c r="CB101" s="18">
        <v>41</v>
      </c>
      <c r="CC101" s="18">
        <v>42</v>
      </c>
    </row>
    <row r="102" spans="1:81" x14ac:dyDescent="0.25">
      <c r="A102" s="3" t="s">
        <v>18</v>
      </c>
      <c r="B102" s="23">
        <v>7</v>
      </c>
      <c r="C102" s="18">
        <v>43</v>
      </c>
      <c r="D102" s="18">
        <v>44</v>
      </c>
      <c r="E102" s="18">
        <v>45</v>
      </c>
      <c r="F102" s="18">
        <v>46</v>
      </c>
      <c r="G102" s="18">
        <v>47</v>
      </c>
      <c r="H102" s="18">
        <v>48</v>
      </c>
      <c r="I102" s="26"/>
      <c r="J102" s="3" t="s">
        <v>18</v>
      </c>
      <c r="K102" s="23">
        <v>7</v>
      </c>
      <c r="L102" s="18">
        <v>43</v>
      </c>
      <c r="M102" s="18">
        <v>44</v>
      </c>
      <c r="N102" s="18">
        <v>45</v>
      </c>
      <c r="O102" s="18">
        <v>46</v>
      </c>
      <c r="P102" s="18">
        <v>47</v>
      </c>
      <c r="Q102" s="18">
        <v>48</v>
      </c>
      <c r="R102" s="26"/>
      <c r="S102" s="3" t="s">
        <v>18</v>
      </c>
      <c r="T102" s="23">
        <v>7</v>
      </c>
      <c r="U102" s="18">
        <v>43</v>
      </c>
      <c r="V102" s="18">
        <v>44</v>
      </c>
      <c r="W102" s="18">
        <v>45</v>
      </c>
      <c r="X102" s="18">
        <v>46</v>
      </c>
      <c r="Y102" s="18">
        <v>47</v>
      </c>
      <c r="Z102" s="18">
        <v>48</v>
      </c>
      <c r="AA102" s="26"/>
      <c r="AB102" s="3" t="s">
        <v>18</v>
      </c>
      <c r="AC102" s="23">
        <v>7</v>
      </c>
      <c r="AD102" s="18">
        <v>43</v>
      </c>
      <c r="AE102" s="18">
        <v>44</v>
      </c>
      <c r="AF102" s="18">
        <v>45</v>
      </c>
      <c r="AG102" s="18">
        <v>46</v>
      </c>
      <c r="AH102" s="18">
        <v>47</v>
      </c>
      <c r="AI102" s="18">
        <v>48</v>
      </c>
      <c r="AJ102" s="26"/>
      <c r="AK102" s="26"/>
      <c r="AL102" s="26"/>
      <c r="AM102" s="26"/>
      <c r="AN102" s="26"/>
      <c r="AO102" s="26"/>
      <c r="AP102" s="26"/>
      <c r="AQ102" s="26"/>
      <c r="AR102" s="26"/>
      <c r="AS102" s="26"/>
      <c r="AT102" s="26"/>
      <c r="AU102" s="3" t="s">
        <v>18</v>
      </c>
      <c r="AV102" s="23">
        <v>7</v>
      </c>
      <c r="AW102" s="18">
        <v>43</v>
      </c>
      <c r="AX102" s="18">
        <v>44</v>
      </c>
      <c r="AY102" s="18">
        <v>45</v>
      </c>
      <c r="AZ102" s="18">
        <v>46</v>
      </c>
      <c r="BA102" s="18">
        <v>47</v>
      </c>
      <c r="BB102" s="18">
        <v>48</v>
      </c>
      <c r="BD102" s="3" t="s">
        <v>18</v>
      </c>
      <c r="BE102" s="23">
        <v>7</v>
      </c>
      <c r="BF102" s="18">
        <v>43</v>
      </c>
      <c r="BG102" s="18">
        <v>44</v>
      </c>
      <c r="BH102" s="18">
        <v>45</v>
      </c>
      <c r="BI102" s="18">
        <v>46</v>
      </c>
      <c r="BJ102" s="18">
        <v>47</v>
      </c>
      <c r="BK102" s="18">
        <v>48</v>
      </c>
      <c r="BL102" s="26"/>
      <c r="BM102" s="3" t="s">
        <v>18</v>
      </c>
      <c r="BN102" s="23">
        <v>7</v>
      </c>
      <c r="BO102" s="18">
        <v>43</v>
      </c>
      <c r="BP102" s="18">
        <v>44</v>
      </c>
      <c r="BQ102" s="18">
        <v>45</v>
      </c>
      <c r="BR102" s="18">
        <v>46</v>
      </c>
      <c r="BS102" s="18">
        <v>47</v>
      </c>
      <c r="BT102" s="18">
        <v>48</v>
      </c>
      <c r="BU102" s="26"/>
      <c r="BV102" s="3" t="s">
        <v>18</v>
      </c>
      <c r="BW102" s="23">
        <v>7</v>
      </c>
      <c r="BX102" s="18">
        <v>43</v>
      </c>
      <c r="BY102" s="18">
        <v>44</v>
      </c>
      <c r="BZ102" s="18">
        <v>45</v>
      </c>
      <c r="CA102" s="18">
        <v>46</v>
      </c>
      <c r="CB102" s="18">
        <v>47</v>
      </c>
      <c r="CC102" s="18">
        <v>48</v>
      </c>
    </row>
    <row r="103" spans="1:81" x14ac:dyDescent="0.25">
      <c r="A103" s="3" t="s">
        <v>19</v>
      </c>
      <c r="B103" s="23">
        <v>8</v>
      </c>
      <c r="C103" s="18">
        <v>49</v>
      </c>
      <c r="D103" s="18">
        <v>8</v>
      </c>
      <c r="E103" s="18">
        <v>9</v>
      </c>
      <c r="F103" s="18">
        <v>10</v>
      </c>
      <c r="G103" s="18">
        <v>11</v>
      </c>
      <c r="H103" s="18">
        <v>12</v>
      </c>
      <c r="I103" s="26"/>
      <c r="J103" s="3" t="s">
        <v>19</v>
      </c>
      <c r="K103" s="23">
        <v>8</v>
      </c>
      <c r="L103" s="18">
        <v>49</v>
      </c>
      <c r="M103" s="18">
        <v>8</v>
      </c>
      <c r="N103" s="18">
        <v>9</v>
      </c>
      <c r="O103" s="18">
        <v>10</v>
      </c>
      <c r="P103" s="18">
        <v>11</v>
      </c>
      <c r="Q103" s="18">
        <v>12</v>
      </c>
      <c r="R103" s="26"/>
      <c r="S103" s="3" t="s">
        <v>19</v>
      </c>
      <c r="T103" s="23">
        <v>8</v>
      </c>
      <c r="U103" s="18">
        <v>49</v>
      </c>
      <c r="V103" s="18">
        <v>8</v>
      </c>
      <c r="W103" s="18">
        <v>9</v>
      </c>
      <c r="X103" s="18">
        <v>10</v>
      </c>
      <c r="Y103" s="18">
        <v>11</v>
      </c>
      <c r="Z103" s="18">
        <v>12</v>
      </c>
      <c r="AA103" s="26"/>
      <c r="AB103" s="3" t="s">
        <v>19</v>
      </c>
      <c r="AC103" s="23">
        <v>8</v>
      </c>
      <c r="AD103" s="18">
        <v>49</v>
      </c>
      <c r="AE103" s="18">
        <v>8</v>
      </c>
      <c r="AF103" s="18">
        <v>9</v>
      </c>
      <c r="AG103" s="18">
        <v>10</v>
      </c>
      <c r="AH103" s="18">
        <v>11</v>
      </c>
      <c r="AI103" s="18">
        <v>12</v>
      </c>
      <c r="AJ103" s="26"/>
      <c r="AK103" s="26"/>
      <c r="AL103" s="26"/>
      <c r="AM103" s="26"/>
      <c r="AN103" s="26"/>
      <c r="AO103" s="26"/>
      <c r="AP103" s="26"/>
      <c r="AQ103" s="26"/>
      <c r="AR103" s="26"/>
      <c r="AS103" s="26"/>
      <c r="AT103" s="26"/>
      <c r="AU103" s="3" t="s">
        <v>19</v>
      </c>
      <c r="AV103" s="23">
        <v>8</v>
      </c>
      <c r="AW103" s="18">
        <v>49</v>
      </c>
      <c r="AX103" s="18">
        <v>8</v>
      </c>
      <c r="AY103" s="18">
        <v>9</v>
      </c>
      <c r="AZ103" s="18">
        <v>10</v>
      </c>
      <c r="BA103" s="18">
        <v>11</v>
      </c>
      <c r="BB103" s="18">
        <v>12</v>
      </c>
      <c r="BD103" s="3" t="s">
        <v>19</v>
      </c>
      <c r="BE103" s="23">
        <v>8</v>
      </c>
      <c r="BF103" s="18">
        <v>49</v>
      </c>
      <c r="BG103" s="18">
        <v>8</v>
      </c>
      <c r="BH103" s="18">
        <v>9</v>
      </c>
      <c r="BI103" s="18">
        <v>10</v>
      </c>
      <c r="BJ103" s="18">
        <v>11</v>
      </c>
      <c r="BK103" s="18">
        <v>12</v>
      </c>
      <c r="BL103" s="26"/>
      <c r="BM103" s="3" t="s">
        <v>19</v>
      </c>
      <c r="BN103" s="23">
        <v>8</v>
      </c>
      <c r="BO103" s="18">
        <v>49</v>
      </c>
      <c r="BP103" s="18">
        <v>8</v>
      </c>
      <c r="BQ103" s="18">
        <v>9</v>
      </c>
      <c r="BR103" s="18">
        <v>10</v>
      </c>
      <c r="BS103" s="18">
        <v>11</v>
      </c>
      <c r="BT103" s="18">
        <v>12</v>
      </c>
      <c r="BU103" s="26"/>
      <c r="BV103" s="3" t="s">
        <v>19</v>
      </c>
      <c r="BW103" s="23">
        <v>8</v>
      </c>
      <c r="BX103" s="18">
        <v>49</v>
      </c>
      <c r="BY103" s="18">
        <v>8</v>
      </c>
      <c r="BZ103" s="18">
        <v>9</v>
      </c>
      <c r="CA103" s="18">
        <v>10</v>
      </c>
      <c r="CB103" s="18">
        <v>11</v>
      </c>
      <c r="CC103" s="18">
        <v>12</v>
      </c>
    </row>
    <row r="104" spans="1:81" x14ac:dyDescent="0.25">
      <c r="A104" s="449">
        <v>2028</v>
      </c>
      <c r="B104" s="449"/>
      <c r="C104" s="449"/>
      <c r="D104" s="449"/>
      <c r="E104" s="449"/>
      <c r="F104" s="449"/>
      <c r="G104" s="449"/>
      <c r="H104" s="449"/>
      <c r="I104" s="26"/>
      <c r="J104" s="449" t="s">
        <v>55</v>
      </c>
      <c r="K104" s="449"/>
      <c r="L104" s="449"/>
      <c r="M104" s="449"/>
      <c r="N104" s="449"/>
      <c r="O104" s="449"/>
      <c r="P104" s="449"/>
      <c r="Q104" s="449"/>
      <c r="R104" s="26"/>
      <c r="S104" s="449" t="s">
        <v>56</v>
      </c>
      <c r="T104" s="449"/>
      <c r="U104" s="449"/>
      <c r="V104" s="449"/>
      <c r="W104" s="449"/>
      <c r="X104" s="449"/>
      <c r="Y104" s="449"/>
      <c r="Z104" s="449"/>
      <c r="AA104" s="26"/>
      <c r="AB104" s="449" t="s">
        <v>57</v>
      </c>
      <c r="AC104" s="449"/>
      <c r="AD104" s="449"/>
      <c r="AE104" s="449"/>
      <c r="AF104" s="449"/>
      <c r="AG104" s="449"/>
      <c r="AH104" s="449"/>
      <c r="AI104" s="449"/>
      <c r="AJ104" s="26"/>
      <c r="AK104" s="26"/>
      <c r="AL104" s="26"/>
      <c r="AM104" s="26"/>
      <c r="AN104" s="26"/>
      <c r="AO104" s="26"/>
      <c r="AP104" s="26"/>
      <c r="AQ104" s="26"/>
      <c r="AR104" s="26"/>
      <c r="AS104" s="26"/>
      <c r="AT104" s="26"/>
      <c r="AU104" s="449">
        <v>2030</v>
      </c>
      <c r="AV104" s="449"/>
      <c r="AW104" s="449"/>
      <c r="AX104" s="449"/>
      <c r="AY104" s="449"/>
      <c r="AZ104" s="449"/>
      <c r="BA104" s="449"/>
      <c r="BB104" s="449"/>
      <c r="BD104" s="449" t="s">
        <v>88</v>
      </c>
      <c r="BE104" s="449"/>
      <c r="BF104" s="449"/>
      <c r="BG104" s="449"/>
      <c r="BH104" s="449"/>
      <c r="BI104" s="449"/>
      <c r="BJ104" s="449"/>
      <c r="BK104" s="449"/>
      <c r="BL104" s="26"/>
      <c r="BM104" s="449" t="s">
        <v>89</v>
      </c>
      <c r="BN104" s="449"/>
      <c r="BO104" s="449"/>
      <c r="BP104" s="449"/>
      <c r="BQ104" s="449"/>
      <c r="BR104" s="449"/>
      <c r="BS104" s="449"/>
      <c r="BT104" s="449"/>
      <c r="BU104" s="26"/>
      <c r="BV104" s="449" t="s">
        <v>90</v>
      </c>
      <c r="BW104" s="449"/>
      <c r="BX104" s="449"/>
      <c r="BY104" s="449"/>
      <c r="BZ104" s="449"/>
      <c r="CA104" s="449"/>
      <c r="CB104" s="449"/>
      <c r="CC104" s="449"/>
    </row>
    <row r="105" spans="1:81" x14ac:dyDescent="0.25">
      <c r="I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row>
    <row r="106" spans="1:81" ht="15.75" thickBot="1" x14ac:dyDescent="0.3">
      <c r="A106" s="359" t="s">
        <v>32</v>
      </c>
      <c r="B106" s="359"/>
      <c r="C106" s="359"/>
      <c r="D106" s="359"/>
      <c r="E106" s="359"/>
      <c r="F106" s="359"/>
      <c r="G106" s="359"/>
      <c r="H106" s="359"/>
      <c r="J106" s="359" t="s">
        <v>32</v>
      </c>
      <c r="K106" s="359"/>
      <c r="L106" s="359"/>
      <c r="M106" s="359"/>
      <c r="N106" s="359"/>
      <c r="O106" s="359"/>
      <c r="P106" s="359"/>
      <c r="Q106" s="359"/>
      <c r="R106" s="26"/>
      <c r="S106" s="359" t="s">
        <v>32</v>
      </c>
      <c r="T106" s="359"/>
      <c r="U106" s="359"/>
      <c r="V106" s="359"/>
      <c r="W106" s="359"/>
      <c r="X106" s="359"/>
      <c r="Y106" s="359"/>
      <c r="Z106" s="359"/>
      <c r="AA106" s="26"/>
      <c r="AB106" s="359" t="s">
        <v>32</v>
      </c>
      <c r="AC106" s="359"/>
      <c r="AD106" s="359"/>
      <c r="AE106" s="359"/>
      <c r="AF106" s="359"/>
      <c r="AG106" s="359"/>
      <c r="AH106" s="359"/>
      <c r="AI106" s="359"/>
      <c r="AO106" s="26"/>
      <c r="AP106" s="26"/>
      <c r="AQ106" s="26"/>
      <c r="AR106" s="26"/>
      <c r="AS106" s="26"/>
      <c r="AT106" s="26"/>
    </row>
    <row r="107" spans="1:81" ht="15.75" thickBot="1" x14ac:dyDescent="0.3">
      <c r="A107" s="359" t="s">
        <v>31</v>
      </c>
      <c r="B107" s="359"/>
      <c r="C107" s="359"/>
      <c r="D107" s="359"/>
      <c r="E107" s="359"/>
      <c r="F107" s="359"/>
      <c r="G107" s="359"/>
      <c r="H107" s="359"/>
      <c r="I107" s="26"/>
      <c r="J107" s="340" t="s">
        <v>31</v>
      </c>
      <c r="K107" s="340"/>
      <c r="L107" s="340"/>
      <c r="M107" s="340"/>
      <c r="N107" s="340"/>
      <c r="O107" s="340"/>
      <c r="P107" s="340"/>
      <c r="Q107" s="340"/>
      <c r="R107" s="26"/>
      <c r="S107" s="340" t="s">
        <v>31</v>
      </c>
      <c r="T107" s="340"/>
      <c r="U107" s="340"/>
      <c r="V107" s="340"/>
      <c r="W107" s="340"/>
      <c r="X107" s="340"/>
      <c r="Y107" s="340"/>
      <c r="Z107" s="340"/>
      <c r="AA107" s="26"/>
      <c r="AB107" s="359" t="s">
        <v>31</v>
      </c>
      <c r="AC107" s="359"/>
      <c r="AD107" s="359"/>
      <c r="AE107" s="359"/>
      <c r="AF107" s="359"/>
      <c r="AG107" s="359"/>
      <c r="AH107" s="359"/>
      <c r="AI107" s="359"/>
      <c r="AJ107" s="26"/>
      <c r="AK107" s="26"/>
      <c r="AL107" s="26"/>
      <c r="AM107" s="26"/>
      <c r="AN107" s="26"/>
      <c r="AO107" s="26"/>
      <c r="AP107" s="26"/>
      <c r="AQ107" s="26"/>
      <c r="AR107" s="26"/>
      <c r="AS107" s="26"/>
      <c r="AT107" s="26"/>
    </row>
    <row r="108" spans="1:81" x14ac:dyDescent="0.25">
      <c r="A108" s="3" t="s">
        <v>6</v>
      </c>
      <c r="B108" s="23">
        <v>1</v>
      </c>
      <c r="C108" s="23">
        <v>7</v>
      </c>
      <c r="D108" s="23">
        <v>8</v>
      </c>
      <c r="E108" s="23">
        <v>9</v>
      </c>
      <c r="F108" s="23">
        <v>10</v>
      </c>
      <c r="G108" s="23">
        <v>11</v>
      </c>
      <c r="H108" s="23">
        <v>12</v>
      </c>
      <c r="I108" s="26"/>
      <c r="J108" s="3" t="s">
        <v>6</v>
      </c>
      <c r="K108" s="23">
        <v>1</v>
      </c>
      <c r="L108" s="23">
        <v>7</v>
      </c>
      <c r="M108" s="23">
        <v>8</v>
      </c>
      <c r="N108" s="23">
        <v>9</v>
      </c>
      <c r="O108" s="23">
        <v>10</v>
      </c>
      <c r="P108" s="23">
        <v>11</v>
      </c>
      <c r="Q108" s="23">
        <v>12</v>
      </c>
      <c r="R108" s="26"/>
      <c r="S108" s="3" t="s">
        <v>6</v>
      </c>
      <c r="T108" s="23">
        <v>1</v>
      </c>
      <c r="U108" s="23">
        <v>7</v>
      </c>
      <c r="V108" s="23">
        <v>8</v>
      </c>
      <c r="W108" s="23">
        <v>9</v>
      </c>
      <c r="X108" s="23">
        <v>10</v>
      </c>
      <c r="Y108" s="23">
        <v>11</v>
      </c>
      <c r="Z108" s="23">
        <v>12</v>
      </c>
      <c r="AA108" s="26"/>
      <c r="AB108" s="3" t="s">
        <v>6</v>
      </c>
      <c r="AC108" s="23">
        <v>1</v>
      </c>
      <c r="AD108" s="23">
        <v>7</v>
      </c>
      <c r="AE108" s="23">
        <v>8</v>
      </c>
      <c r="AF108" s="23">
        <v>9</v>
      </c>
      <c r="AG108" s="23">
        <v>10</v>
      </c>
      <c r="AH108" s="23">
        <v>11</v>
      </c>
      <c r="AI108" s="23">
        <v>12</v>
      </c>
      <c r="AJ108" s="26"/>
      <c r="AK108" s="26"/>
      <c r="AL108" s="26"/>
      <c r="AM108" s="26"/>
      <c r="AN108" s="26"/>
    </row>
    <row r="109" spans="1:81" x14ac:dyDescent="0.25">
      <c r="A109" s="3" t="s">
        <v>7</v>
      </c>
      <c r="B109" s="23">
        <v>2</v>
      </c>
      <c r="C109" s="18">
        <v>13</v>
      </c>
      <c r="D109" s="18">
        <v>14</v>
      </c>
      <c r="E109" s="18">
        <v>15</v>
      </c>
      <c r="F109" s="18">
        <v>16</v>
      </c>
      <c r="G109" s="18">
        <v>17</v>
      </c>
      <c r="H109" s="18">
        <v>18</v>
      </c>
      <c r="I109" s="26"/>
      <c r="J109" s="3" t="s">
        <v>7</v>
      </c>
      <c r="K109" s="23">
        <v>2</v>
      </c>
      <c r="L109" s="18">
        <v>13</v>
      </c>
      <c r="M109" s="18">
        <v>14</v>
      </c>
      <c r="N109" s="18">
        <v>15</v>
      </c>
      <c r="O109" s="18">
        <v>16</v>
      </c>
      <c r="P109" s="18">
        <v>17</v>
      </c>
      <c r="Q109" s="18">
        <v>18</v>
      </c>
      <c r="R109" s="26"/>
      <c r="S109" s="3" t="s">
        <v>7</v>
      </c>
      <c r="T109" s="23">
        <v>2</v>
      </c>
      <c r="U109" s="18">
        <v>13</v>
      </c>
      <c r="V109" s="18">
        <v>14</v>
      </c>
      <c r="W109" s="18">
        <v>15</v>
      </c>
      <c r="X109" s="18">
        <v>16</v>
      </c>
      <c r="Y109" s="18">
        <v>17</v>
      </c>
      <c r="Z109" s="18">
        <v>18</v>
      </c>
      <c r="AA109" s="26"/>
      <c r="AB109" s="3" t="s">
        <v>7</v>
      </c>
      <c r="AC109" s="23">
        <v>2</v>
      </c>
      <c r="AD109" s="18">
        <v>13</v>
      </c>
      <c r="AE109" s="18">
        <v>14</v>
      </c>
      <c r="AF109" s="18">
        <v>15</v>
      </c>
      <c r="AG109" s="18">
        <v>16</v>
      </c>
      <c r="AH109" s="18">
        <v>17</v>
      </c>
      <c r="AI109" s="18">
        <v>18</v>
      </c>
      <c r="AJ109" s="26"/>
      <c r="AK109" s="26"/>
      <c r="AL109" s="26"/>
      <c r="AM109" s="26"/>
      <c r="AN109" s="26"/>
      <c r="AO109" s="26"/>
      <c r="AP109" s="26"/>
      <c r="AQ109" s="26"/>
      <c r="AR109" s="26"/>
      <c r="AS109" s="26"/>
      <c r="AT109" s="26"/>
    </row>
    <row r="110" spans="1:81" x14ac:dyDescent="0.25">
      <c r="A110" s="3" t="s">
        <v>14</v>
      </c>
      <c r="B110" s="23">
        <v>3</v>
      </c>
      <c r="C110" s="18">
        <v>19</v>
      </c>
      <c r="D110" s="18">
        <v>20</v>
      </c>
      <c r="E110" s="18">
        <v>21</v>
      </c>
      <c r="F110" s="18">
        <v>22</v>
      </c>
      <c r="G110" s="18">
        <v>23</v>
      </c>
      <c r="H110" s="18">
        <v>24</v>
      </c>
      <c r="I110" s="26"/>
      <c r="J110" s="3" t="s">
        <v>14</v>
      </c>
      <c r="K110" s="23">
        <v>3</v>
      </c>
      <c r="L110" s="18">
        <v>19</v>
      </c>
      <c r="M110" s="18">
        <v>20</v>
      </c>
      <c r="N110" s="18">
        <v>21</v>
      </c>
      <c r="O110" s="18">
        <v>22</v>
      </c>
      <c r="P110" s="18">
        <v>23</v>
      </c>
      <c r="Q110" s="18">
        <v>24</v>
      </c>
      <c r="R110" s="26"/>
      <c r="S110" s="3" t="s">
        <v>14</v>
      </c>
      <c r="T110" s="23">
        <v>3</v>
      </c>
      <c r="U110" s="18">
        <v>19</v>
      </c>
      <c r="V110" s="18">
        <v>20</v>
      </c>
      <c r="W110" s="18">
        <v>21</v>
      </c>
      <c r="X110" s="18">
        <v>22</v>
      </c>
      <c r="Y110" s="18">
        <v>23</v>
      </c>
      <c r="Z110" s="18">
        <v>24</v>
      </c>
      <c r="AA110" s="26"/>
      <c r="AB110" s="3" t="s">
        <v>14</v>
      </c>
      <c r="AC110" s="23">
        <v>3</v>
      </c>
      <c r="AD110" s="18">
        <v>19</v>
      </c>
      <c r="AE110" s="18">
        <v>20</v>
      </c>
      <c r="AF110" s="18">
        <v>21</v>
      </c>
      <c r="AG110" s="18">
        <v>22</v>
      </c>
      <c r="AH110" s="18">
        <v>23</v>
      </c>
      <c r="AI110" s="18">
        <v>24</v>
      </c>
      <c r="AJ110" s="26"/>
      <c r="AK110" s="26"/>
      <c r="AL110" s="26"/>
      <c r="AM110" s="26"/>
      <c r="AN110" s="26"/>
      <c r="AO110" s="26"/>
      <c r="AP110" s="26"/>
      <c r="AQ110" s="26"/>
      <c r="AR110" s="26"/>
      <c r="AS110" s="26"/>
      <c r="AT110" s="26"/>
    </row>
    <row r="111" spans="1:81" x14ac:dyDescent="0.25">
      <c r="A111" s="3" t="s">
        <v>15</v>
      </c>
      <c r="B111" s="23">
        <v>4</v>
      </c>
      <c r="C111" s="18">
        <v>25</v>
      </c>
      <c r="D111" s="18">
        <v>26</v>
      </c>
      <c r="E111" s="18">
        <v>27</v>
      </c>
      <c r="F111" s="18">
        <v>28</v>
      </c>
      <c r="G111" s="18">
        <v>29</v>
      </c>
      <c r="H111" s="18">
        <v>30</v>
      </c>
      <c r="I111" s="26"/>
      <c r="J111" s="3" t="s">
        <v>15</v>
      </c>
      <c r="K111" s="23">
        <v>4</v>
      </c>
      <c r="L111" s="18">
        <v>25</v>
      </c>
      <c r="M111" s="18">
        <v>26</v>
      </c>
      <c r="N111" s="18">
        <v>27</v>
      </c>
      <c r="O111" s="18">
        <v>28</v>
      </c>
      <c r="P111" s="18">
        <v>29</v>
      </c>
      <c r="Q111" s="18">
        <v>30</v>
      </c>
      <c r="R111" s="26"/>
      <c r="S111" s="3" t="s">
        <v>15</v>
      </c>
      <c r="T111" s="23">
        <v>4</v>
      </c>
      <c r="U111" s="18">
        <v>25</v>
      </c>
      <c r="V111" s="18">
        <v>26</v>
      </c>
      <c r="W111" s="18">
        <v>27</v>
      </c>
      <c r="X111" s="18">
        <v>28</v>
      </c>
      <c r="Y111" s="18">
        <v>29</v>
      </c>
      <c r="Z111" s="18">
        <v>30</v>
      </c>
      <c r="AA111" s="26"/>
      <c r="AB111" s="3" t="s">
        <v>15</v>
      </c>
      <c r="AC111" s="23">
        <v>4</v>
      </c>
      <c r="AD111" s="18">
        <v>25</v>
      </c>
      <c r="AE111" s="18">
        <v>26</v>
      </c>
      <c r="AF111" s="18">
        <v>27</v>
      </c>
      <c r="AG111" s="18">
        <v>28</v>
      </c>
      <c r="AH111" s="18">
        <v>29</v>
      </c>
      <c r="AI111" s="18">
        <v>30</v>
      </c>
      <c r="AJ111" s="26"/>
      <c r="AK111" s="26"/>
      <c r="AL111" s="26"/>
      <c r="AM111" s="26"/>
      <c r="AN111" s="26"/>
      <c r="AO111" s="26"/>
      <c r="AP111" s="26"/>
      <c r="AQ111" s="26"/>
      <c r="AR111" s="26"/>
      <c r="AS111" s="26"/>
      <c r="AT111" s="26"/>
    </row>
    <row r="112" spans="1:81" x14ac:dyDescent="0.25">
      <c r="A112" s="3" t="s">
        <v>16</v>
      </c>
      <c r="B112" s="23">
        <v>5</v>
      </c>
      <c r="C112" s="18">
        <v>31</v>
      </c>
      <c r="D112" s="18">
        <v>32</v>
      </c>
      <c r="E112" s="18">
        <v>33</v>
      </c>
      <c r="F112" s="18">
        <v>34</v>
      </c>
      <c r="G112" s="18">
        <v>35</v>
      </c>
      <c r="H112" s="18">
        <v>36</v>
      </c>
      <c r="I112" s="26"/>
      <c r="J112" s="3" t="s">
        <v>16</v>
      </c>
      <c r="K112" s="23">
        <v>5</v>
      </c>
      <c r="L112" s="18">
        <v>31</v>
      </c>
      <c r="M112" s="18">
        <v>32</v>
      </c>
      <c r="N112" s="18">
        <v>33</v>
      </c>
      <c r="O112" s="18">
        <v>34</v>
      </c>
      <c r="P112" s="18">
        <v>35</v>
      </c>
      <c r="Q112" s="18">
        <v>36</v>
      </c>
      <c r="R112" s="26"/>
      <c r="S112" s="3" t="s">
        <v>16</v>
      </c>
      <c r="T112" s="23">
        <v>5</v>
      </c>
      <c r="U112" s="18">
        <v>31</v>
      </c>
      <c r="V112" s="18">
        <v>32</v>
      </c>
      <c r="W112" s="18">
        <v>33</v>
      </c>
      <c r="X112" s="18">
        <v>34</v>
      </c>
      <c r="Y112" s="18">
        <v>35</v>
      </c>
      <c r="Z112" s="18">
        <v>36</v>
      </c>
      <c r="AA112" s="26"/>
      <c r="AB112" s="3" t="s">
        <v>16</v>
      </c>
      <c r="AC112" s="23">
        <v>5</v>
      </c>
      <c r="AD112" s="18">
        <v>31</v>
      </c>
      <c r="AE112" s="18">
        <v>32</v>
      </c>
      <c r="AF112" s="18">
        <v>33</v>
      </c>
      <c r="AG112" s="18">
        <v>34</v>
      </c>
      <c r="AH112" s="18">
        <v>35</v>
      </c>
      <c r="AI112" s="18">
        <v>36</v>
      </c>
      <c r="AJ112" s="26"/>
      <c r="AK112" s="26"/>
      <c r="AL112" s="26"/>
      <c r="AM112" s="26"/>
      <c r="AN112" s="26"/>
      <c r="AO112" s="26"/>
      <c r="AP112" s="26"/>
      <c r="AQ112" s="26"/>
      <c r="AR112" s="26"/>
      <c r="AS112" s="26"/>
      <c r="AT112" s="26"/>
    </row>
    <row r="113" spans="1:46" x14ac:dyDescent="0.25">
      <c r="A113" s="3" t="s">
        <v>17</v>
      </c>
      <c r="B113" s="23">
        <v>6</v>
      </c>
      <c r="C113" s="18">
        <v>37</v>
      </c>
      <c r="D113" s="18">
        <v>38</v>
      </c>
      <c r="E113" s="18">
        <v>39</v>
      </c>
      <c r="F113" s="18">
        <v>40</v>
      </c>
      <c r="G113" s="18">
        <v>41</v>
      </c>
      <c r="H113" s="18">
        <v>42</v>
      </c>
      <c r="I113" s="26"/>
      <c r="J113" s="3" t="s">
        <v>17</v>
      </c>
      <c r="K113" s="23">
        <v>6</v>
      </c>
      <c r="L113" s="18">
        <v>37</v>
      </c>
      <c r="M113" s="18">
        <v>38</v>
      </c>
      <c r="N113" s="18">
        <v>39</v>
      </c>
      <c r="O113" s="18">
        <v>40</v>
      </c>
      <c r="P113" s="18">
        <v>41</v>
      </c>
      <c r="Q113" s="18">
        <v>42</v>
      </c>
      <c r="R113" s="26"/>
      <c r="S113" s="3" t="s">
        <v>17</v>
      </c>
      <c r="T113" s="23">
        <v>6</v>
      </c>
      <c r="U113" s="18">
        <v>37</v>
      </c>
      <c r="V113" s="18">
        <v>38</v>
      </c>
      <c r="W113" s="18">
        <v>39</v>
      </c>
      <c r="X113" s="18">
        <v>40</v>
      </c>
      <c r="Y113" s="18">
        <v>41</v>
      </c>
      <c r="Z113" s="18">
        <v>42</v>
      </c>
      <c r="AA113" s="26"/>
      <c r="AB113" s="3" t="s">
        <v>17</v>
      </c>
      <c r="AC113" s="23">
        <v>6</v>
      </c>
      <c r="AD113" s="18">
        <v>37</v>
      </c>
      <c r="AE113" s="18">
        <v>38</v>
      </c>
      <c r="AF113" s="18">
        <v>39</v>
      </c>
      <c r="AG113" s="18">
        <v>40</v>
      </c>
      <c r="AH113" s="18">
        <v>41</v>
      </c>
      <c r="AI113" s="18">
        <v>42</v>
      </c>
      <c r="AJ113" s="26"/>
      <c r="AK113" s="26"/>
      <c r="AL113" s="26"/>
      <c r="AM113" s="26"/>
      <c r="AN113" s="26"/>
      <c r="AO113" s="26"/>
      <c r="AP113" s="26"/>
      <c r="AQ113" s="26"/>
      <c r="AR113" s="26"/>
      <c r="AS113" s="26"/>
      <c r="AT113" s="26"/>
    </row>
    <row r="114" spans="1:46" x14ac:dyDescent="0.25">
      <c r="A114" s="3" t="s">
        <v>18</v>
      </c>
      <c r="B114" s="23">
        <v>7</v>
      </c>
      <c r="C114" s="18">
        <v>43</v>
      </c>
      <c r="D114" s="18">
        <v>44</v>
      </c>
      <c r="E114" s="18">
        <v>45</v>
      </c>
      <c r="F114" s="18">
        <v>46</v>
      </c>
      <c r="G114" s="18">
        <v>47</v>
      </c>
      <c r="H114" s="18">
        <v>48</v>
      </c>
      <c r="I114" s="26"/>
      <c r="J114" s="3" t="s">
        <v>18</v>
      </c>
      <c r="K114" s="23">
        <v>7</v>
      </c>
      <c r="L114" s="18">
        <v>43</v>
      </c>
      <c r="M114" s="18">
        <v>44</v>
      </c>
      <c r="N114" s="18">
        <v>45</v>
      </c>
      <c r="O114" s="18">
        <v>46</v>
      </c>
      <c r="P114" s="18">
        <v>47</v>
      </c>
      <c r="Q114" s="18">
        <v>48</v>
      </c>
      <c r="R114" s="26"/>
      <c r="S114" s="3" t="s">
        <v>18</v>
      </c>
      <c r="T114" s="23">
        <v>7</v>
      </c>
      <c r="U114" s="18">
        <v>43</v>
      </c>
      <c r="V114" s="18">
        <v>44</v>
      </c>
      <c r="W114" s="18">
        <v>45</v>
      </c>
      <c r="X114" s="18">
        <v>46</v>
      </c>
      <c r="Y114" s="18">
        <v>47</v>
      </c>
      <c r="Z114" s="18">
        <v>48</v>
      </c>
      <c r="AA114" s="26"/>
      <c r="AB114" s="3" t="s">
        <v>18</v>
      </c>
      <c r="AC114" s="23">
        <v>7</v>
      </c>
      <c r="AD114" s="18">
        <v>43</v>
      </c>
      <c r="AE114" s="18">
        <v>44</v>
      </c>
      <c r="AF114" s="18">
        <v>45</v>
      </c>
      <c r="AG114" s="18">
        <v>46</v>
      </c>
      <c r="AH114" s="18">
        <v>47</v>
      </c>
      <c r="AI114" s="18">
        <v>48</v>
      </c>
      <c r="AJ114" s="26"/>
      <c r="AK114" s="26"/>
      <c r="AL114" s="26"/>
      <c r="AM114" s="26"/>
      <c r="AN114" s="26"/>
      <c r="AO114" s="26"/>
      <c r="AP114" s="26"/>
      <c r="AQ114" s="26"/>
      <c r="AR114" s="26"/>
      <c r="AS114" s="26"/>
      <c r="AT114" s="26"/>
    </row>
    <row r="115" spans="1:46" x14ac:dyDescent="0.25">
      <c r="A115" s="3" t="s">
        <v>19</v>
      </c>
      <c r="B115" s="23">
        <v>8</v>
      </c>
      <c r="C115" s="18">
        <v>49</v>
      </c>
      <c r="D115" s="18">
        <v>8</v>
      </c>
      <c r="E115" s="18">
        <v>9</v>
      </c>
      <c r="F115" s="18">
        <v>10</v>
      </c>
      <c r="G115" s="18">
        <v>11</v>
      </c>
      <c r="H115" s="18">
        <v>12</v>
      </c>
      <c r="I115" s="26"/>
      <c r="J115" s="3" t="s">
        <v>19</v>
      </c>
      <c r="K115" s="23">
        <v>8</v>
      </c>
      <c r="L115" s="18">
        <v>49</v>
      </c>
      <c r="M115" s="18">
        <v>8</v>
      </c>
      <c r="N115" s="18">
        <v>9</v>
      </c>
      <c r="O115" s="18">
        <v>10</v>
      </c>
      <c r="P115" s="18">
        <v>11</v>
      </c>
      <c r="Q115" s="18">
        <v>12</v>
      </c>
      <c r="R115" s="26"/>
      <c r="S115" s="3" t="s">
        <v>19</v>
      </c>
      <c r="T115" s="23">
        <v>8</v>
      </c>
      <c r="U115" s="18">
        <v>49</v>
      </c>
      <c r="V115" s="18">
        <v>8</v>
      </c>
      <c r="W115" s="18">
        <v>9</v>
      </c>
      <c r="X115" s="18">
        <v>10</v>
      </c>
      <c r="Y115" s="18">
        <v>11</v>
      </c>
      <c r="Z115" s="18">
        <v>12</v>
      </c>
      <c r="AA115" s="26"/>
      <c r="AB115" s="3" t="s">
        <v>19</v>
      </c>
      <c r="AC115" s="23">
        <v>8</v>
      </c>
      <c r="AD115" s="18">
        <v>49</v>
      </c>
      <c r="AE115" s="18">
        <v>8</v>
      </c>
      <c r="AF115" s="18">
        <v>9</v>
      </c>
      <c r="AG115" s="18">
        <v>10</v>
      </c>
      <c r="AH115" s="18">
        <v>11</v>
      </c>
      <c r="AI115" s="18">
        <v>12</v>
      </c>
      <c r="AJ115" s="26"/>
      <c r="AK115" s="26"/>
      <c r="AL115" s="26"/>
      <c r="AM115" s="26"/>
      <c r="AN115" s="26"/>
      <c r="AO115" s="26"/>
      <c r="AP115" s="26"/>
      <c r="AQ115" s="26"/>
      <c r="AR115" s="26"/>
      <c r="AS115" s="26"/>
      <c r="AT115" s="26"/>
    </row>
    <row r="116" spans="1:46" x14ac:dyDescent="0.25">
      <c r="A116" s="449">
        <v>2029</v>
      </c>
      <c r="B116" s="449"/>
      <c r="C116" s="449"/>
      <c r="D116" s="449"/>
      <c r="E116" s="449"/>
      <c r="F116" s="449"/>
      <c r="G116" s="449"/>
      <c r="H116" s="449"/>
      <c r="I116" s="26"/>
      <c r="J116" s="449" t="s">
        <v>58</v>
      </c>
      <c r="K116" s="449"/>
      <c r="L116" s="449"/>
      <c r="M116" s="449"/>
      <c r="N116" s="449"/>
      <c r="O116" s="449"/>
      <c r="P116" s="449"/>
      <c r="Q116" s="449"/>
      <c r="R116" s="26"/>
      <c r="S116" s="449" t="s">
        <v>59</v>
      </c>
      <c r="T116" s="449"/>
      <c r="U116" s="449"/>
      <c r="V116" s="449"/>
      <c r="W116" s="449"/>
      <c r="X116" s="449"/>
      <c r="Y116" s="449"/>
      <c r="Z116" s="449"/>
      <c r="AA116" s="26"/>
      <c r="AB116" s="449" t="s">
        <v>60</v>
      </c>
      <c r="AC116" s="449"/>
      <c r="AD116" s="449"/>
      <c r="AE116" s="449"/>
      <c r="AF116" s="449"/>
      <c r="AG116" s="449"/>
      <c r="AH116" s="449"/>
      <c r="AI116" s="449"/>
      <c r="AJ116" s="26"/>
      <c r="AK116" s="26"/>
      <c r="AL116" s="26"/>
      <c r="AM116" s="26"/>
      <c r="AN116" s="26"/>
      <c r="AO116" s="26"/>
      <c r="AP116" s="26"/>
      <c r="AQ116" s="26"/>
      <c r="AR116" s="26"/>
      <c r="AS116" s="26"/>
      <c r="AT116" s="26"/>
    </row>
    <row r="117" spans="1:46" x14ac:dyDescent="0.25">
      <c r="I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row>
    <row r="118" spans="1:46" ht="15.75" thickBot="1" x14ac:dyDescent="0.3">
      <c r="A118" s="359" t="s">
        <v>32</v>
      </c>
      <c r="B118" s="359"/>
      <c r="C118" s="359"/>
      <c r="D118" s="359"/>
      <c r="E118" s="359"/>
      <c r="F118" s="359"/>
      <c r="G118" s="359"/>
      <c r="H118" s="359"/>
      <c r="J118" s="359" t="s">
        <v>32</v>
      </c>
      <c r="K118" s="359"/>
      <c r="L118" s="359"/>
      <c r="M118" s="359"/>
      <c r="N118" s="359"/>
      <c r="O118" s="359"/>
      <c r="P118" s="359"/>
      <c r="Q118" s="359"/>
      <c r="R118" s="26"/>
      <c r="S118" s="359" t="s">
        <v>32</v>
      </c>
      <c r="T118" s="359"/>
      <c r="U118" s="359"/>
      <c r="V118" s="359"/>
      <c r="W118" s="359"/>
      <c r="X118" s="359"/>
      <c r="Y118" s="359"/>
      <c r="Z118" s="359"/>
      <c r="AA118" s="26"/>
      <c r="AB118" s="359" t="s">
        <v>32</v>
      </c>
      <c r="AC118" s="359"/>
      <c r="AD118" s="359"/>
      <c r="AE118" s="359"/>
      <c r="AF118" s="359"/>
      <c r="AG118" s="359"/>
      <c r="AH118" s="359"/>
      <c r="AI118" s="359"/>
      <c r="AO118" s="26"/>
      <c r="AP118" s="26"/>
      <c r="AQ118" s="26"/>
      <c r="AR118" s="26"/>
      <c r="AS118" s="26"/>
      <c r="AT118" s="26"/>
    </row>
    <row r="119" spans="1:46" ht="15.75" thickBot="1" x14ac:dyDescent="0.3">
      <c r="A119" s="359" t="s">
        <v>31</v>
      </c>
      <c r="B119" s="359"/>
      <c r="C119" s="359"/>
      <c r="D119" s="359"/>
      <c r="E119" s="359"/>
      <c r="F119" s="359"/>
      <c r="G119" s="359"/>
      <c r="H119" s="359"/>
      <c r="I119" s="26"/>
      <c r="J119" s="340" t="s">
        <v>31</v>
      </c>
      <c r="K119" s="340"/>
      <c r="L119" s="340"/>
      <c r="M119" s="340"/>
      <c r="N119" s="340"/>
      <c r="O119" s="340"/>
      <c r="P119" s="340"/>
      <c r="Q119" s="340"/>
      <c r="R119" s="26"/>
      <c r="S119" s="340" t="s">
        <v>31</v>
      </c>
      <c r="T119" s="340"/>
      <c r="U119" s="340"/>
      <c r="V119" s="340"/>
      <c r="W119" s="340"/>
      <c r="X119" s="340"/>
      <c r="Y119" s="340"/>
      <c r="Z119" s="340"/>
      <c r="AA119" s="26"/>
      <c r="AB119" s="359" t="s">
        <v>31</v>
      </c>
      <c r="AC119" s="359"/>
      <c r="AD119" s="359"/>
      <c r="AE119" s="359"/>
      <c r="AF119" s="359"/>
      <c r="AG119" s="359"/>
      <c r="AH119" s="359"/>
      <c r="AI119" s="359"/>
      <c r="AJ119" s="26"/>
      <c r="AK119" s="26"/>
      <c r="AL119" s="26"/>
      <c r="AM119" s="26"/>
      <c r="AN119" s="26"/>
      <c r="AO119" s="26"/>
      <c r="AP119" s="26"/>
      <c r="AQ119" s="26"/>
      <c r="AR119" s="26"/>
      <c r="AS119" s="26"/>
      <c r="AT119" s="26"/>
    </row>
    <row r="120" spans="1:46" x14ac:dyDescent="0.25">
      <c r="A120" s="3" t="s">
        <v>6</v>
      </c>
      <c r="B120" s="23">
        <v>1</v>
      </c>
      <c r="C120" s="23">
        <v>7</v>
      </c>
      <c r="D120" s="23">
        <v>8</v>
      </c>
      <c r="E120" s="23">
        <v>9</v>
      </c>
      <c r="F120" s="23">
        <v>10</v>
      </c>
      <c r="G120" s="23">
        <v>11</v>
      </c>
      <c r="H120" s="23">
        <v>12</v>
      </c>
      <c r="I120" s="26"/>
      <c r="J120" s="3" t="s">
        <v>6</v>
      </c>
      <c r="K120" s="23">
        <v>1</v>
      </c>
      <c r="L120" s="23">
        <v>7</v>
      </c>
      <c r="M120" s="23">
        <v>8</v>
      </c>
      <c r="N120" s="23">
        <v>9</v>
      </c>
      <c r="O120" s="23">
        <v>10</v>
      </c>
      <c r="P120" s="23">
        <v>11</v>
      </c>
      <c r="Q120" s="23">
        <v>12</v>
      </c>
      <c r="R120" s="26"/>
      <c r="S120" s="3" t="s">
        <v>6</v>
      </c>
      <c r="T120" s="23">
        <v>1</v>
      </c>
      <c r="U120" s="23">
        <v>7</v>
      </c>
      <c r="V120" s="23">
        <v>8</v>
      </c>
      <c r="W120" s="23">
        <v>9</v>
      </c>
      <c r="X120" s="23">
        <v>10</v>
      </c>
      <c r="Y120" s="23">
        <v>11</v>
      </c>
      <c r="Z120" s="23">
        <v>12</v>
      </c>
      <c r="AA120" s="26"/>
      <c r="AB120" s="3" t="s">
        <v>6</v>
      </c>
      <c r="AC120" s="23">
        <v>1</v>
      </c>
      <c r="AD120" s="23">
        <v>7</v>
      </c>
      <c r="AE120" s="23">
        <v>8</v>
      </c>
      <c r="AF120" s="23">
        <v>9</v>
      </c>
      <c r="AG120" s="23">
        <v>10</v>
      </c>
      <c r="AH120" s="23">
        <v>11</v>
      </c>
      <c r="AI120" s="23">
        <v>12</v>
      </c>
      <c r="AJ120" s="26"/>
      <c r="AK120" s="26"/>
      <c r="AL120" s="26"/>
      <c r="AM120" s="26"/>
      <c r="AN120" s="26"/>
    </row>
    <row r="121" spans="1:46" x14ac:dyDescent="0.25">
      <c r="A121" s="3" t="s">
        <v>7</v>
      </c>
      <c r="B121" s="23">
        <v>2</v>
      </c>
      <c r="C121" s="18">
        <v>13</v>
      </c>
      <c r="D121" s="18">
        <v>14</v>
      </c>
      <c r="E121" s="18">
        <v>15</v>
      </c>
      <c r="F121" s="18">
        <v>16</v>
      </c>
      <c r="G121" s="18">
        <v>17</v>
      </c>
      <c r="H121" s="18">
        <v>18</v>
      </c>
      <c r="I121" s="26"/>
      <c r="J121" s="3" t="s">
        <v>7</v>
      </c>
      <c r="K121" s="23">
        <v>2</v>
      </c>
      <c r="L121" s="18">
        <v>13</v>
      </c>
      <c r="M121" s="18">
        <v>14</v>
      </c>
      <c r="N121" s="18">
        <v>15</v>
      </c>
      <c r="O121" s="18">
        <v>16</v>
      </c>
      <c r="P121" s="18">
        <v>17</v>
      </c>
      <c r="Q121" s="18">
        <v>18</v>
      </c>
      <c r="R121" s="26"/>
      <c r="S121" s="3" t="s">
        <v>7</v>
      </c>
      <c r="T121" s="23">
        <v>2</v>
      </c>
      <c r="U121" s="18">
        <v>13</v>
      </c>
      <c r="V121" s="18">
        <v>14</v>
      </c>
      <c r="W121" s="18">
        <v>15</v>
      </c>
      <c r="X121" s="18">
        <v>16</v>
      </c>
      <c r="Y121" s="18">
        <v>17</v>
      </c>
      <c r="Z121" s="18">
        <v>18</v>
      </c>
      <c r="AA121" s="26"/>
      <c r="AB121" s="3" t="s">
        <v>7</v>
      </c>
      <c r="AC121" s="23">
        <v>2</v>
      </c>
      <c r="AD121" s="18">
        <v>13</v>
      </c>
      <c r="AE121" s="18">
        <v>14</v>
      </c>
      <c r="AF121" s="18">
        <v>15</v>
      </c>
      <c r="AG121" s="18">
        <v>16</v>
      </c>
      <c r="AH121" s="18">
        <v>17</v>
      </c>
      <c r="AI121" s="18">
        <v>18</v>
      </c>
      <c r="AJ121" s="26"/>
      <c r="AK121" s="26"/>
      <c r="AL121" s="26"/>
      <c r="AM121" s="26"/>
      <c r="AN121" s="26"/>
    </row>
    <row r="122" spans="1:46" x14ac:dyDescent="0.25">
      <c r="A122" s="3" t="s">
        <v>14</v>
      </c>
      <c r="B122" s="23">
        <v>3</v>
      </c>
      <c r="C122" s="18">
        <v>19</v>
      </c>
      <c r="D122" s="18">
        <v>20</v>
      </c>
      <c r="E122" s="18">
        <v>21</v>
      </c>
      <c r="F122" s="18">
        <v>22</v>
      </c>
      <c r="G122" s="18">
        <v>23</v>
      </c>
      <c r="H122" s="18">
        <v>24</v>
      </c>
      <c r="I122" s="26"/>
      <c r="J122" s="3" t="s">
        <v>14</v>
      </c>
      <c r="K122" s="23">
        <v>3</v>
      </c>
      <c r="L122" s="18">
        <v>19</v>
      </c>
      <c r="M122" s="18">
        <v>20</v>
      </c>
      <c r="N122" s="18">
        <v>21</v>
      </c>
      <c r="O122" s="18">
        <v>22</v>
      </c>
      <c r="P122" s="18">
        <v>23</v>
      </c>
      <c r="Q122" s="18">
        <v>24</v>
      </c>
      <c r="R122" s="26"/>
      <c r="S122" s="3" t="s">
        <v>14</v>
      </c>
      <c r="T122" s="23">
        <v>3</v>
      </c>
      <c r="U122" s="18">
        <v>19</v>
      </c>
      <c r="V122" s="18">
        <v>20</v>
      </c>
      <c r="W122" s="18">
        <v>21</v>
      </c>
      <c r="X122" s="18">
        <v>22</v>
      </c>
      <c r="Y122" s="18">
        <v>23</v>
      </c>
      <c r="Z122" s="18">
        <v>24</v>
      </c>
      <c r="AA122" s="26"/>
      <c r="AB122" s="3" t="s">
        <v>14</v>
      </c>
      <c r="AC122" s="23">
        <v>3</v>
      </c>
      <c r="AD122" s="18">
        <v>19</v>
      </c>
      <c r="AE122" s="18">
        <v>20</v>
      </c>
      <c r="AF122" s="18">
        <v>21</v>
      </c>
      <c r="AG122" s="18">
        <v>22</v>
      </c>
      <c r="AH122" s="18">
        <v>23</v>
      </c>
      <c r="AI122" s="18">
        <v>24</v>
      </c>
      <c r="AJ122" s="26"/>
      <c r="AK122" s="26"/>
      <c r="AL122" s="26"/>
      <c r="AM122" s="26"/>
      <c r="AN122" s="26"/>
    </row>
    <row r="123" spans="1:46" x14ac:dyDescent="0.25">
      <c r="A123" s="3" t="s">
        <v>15</v>
      </c>
      <c r="B123" s="23">
        <v>4</v>
      </c>
      <c r="C123" s="18">
        <v>25</v>
      </c>
      <c r="D123" s="18">
        <v>26</v>
      </c>
      <c r="E123" s="18">
        <v>27</v>
      </c>
      <c r="F123" s="18">
        <v>28</v>
      </c>
      <c r="G123" s="18">
        <v>29</v>
      </c>
      <c r="H123" s="18">
        <v>30</v>
      </c>
      <c r="I123" s="26"/>
      <c r="J123" s="3" t="s">
        <v>15</v>
      </c>
      <c r="K123" s="23">
        <v>4</v>
      </c>
      <c r="L123" s="18">
        <v>25</v>
      </c>
      <c r="M123" s="18">
        <v>26</v>
      </c>
      <c r="N123" s="18">
        <v>27</v>
      </c>
      <c r="O123" s="18">
        <v>28</v>
      </c>
      <c r="P123" s="18">
        <v>29</v>
      </c>
      <c r="Q123" s="18">
        <v>30</v>
      </c>
      <c r="R123" s="26"/>
      <c r="S123" s="3" t="s">
        <v>15</v>
      </c>
      <c r="T123" s="23">
        <v>4</v>
      </c>
      <c r="U123" s="18">
        <v>25</v>
      </c>
      <c r="V123" s="18">
        <v>26</v>
      </c>
      <c r="W123" s="18">
        <v>27</v>
      </c>
      <c r="X123" s="18">
        <v>28</v>
      </c>
      <c r="Y123" s="18">
        <v>29</v>
      </c>
      <c r="Z123" s="18">
        <v>30</v>
      </c>
      <c r="AA123" s="26"/>
      <c r="AB123" s="3" t="s">
        <v>15</v>
      </c>
      <c r="AC123" s="23">
        <v>4</v>
      </c>
      <c r="AD123" s="18">
        <v>25</v>
      </c>
      <c r="AE123" s="18">
        <v>26</v>
      </c>
      <c r="AF123" s="18">
        <v>27</v>
      </c>
      <c r="AG123" s="18">
        <v>28</v>
      </c>
      <c r="AH123" s="18">
        <v>29</v>
      </c>
      <c r="AI123" s="18">
        <v>30</v>
      </c>
      <c r="AJ123" s="26"/>
      <c r="AK123" s="26"/>
      <c r="AL123" s="26"/>
      <c r="AM123" s="26"/>
      <c r="AN123" s="26"/>
    </row>
    <row r="124" spans="1:46" x14ac:dyDescent="0.25">
      <c r="A124" s="3" t="s">
        <v>16</v>
      </c>
      <c r="B124" s="23">
        <v>5</v>
      </c>
      <c r="C124" s="18">
        <v>31</v>
      </c>
      <c r="D124" s="18">
        <v>32</v>
      </c>
      <c r="E124" s="18">
        <v>33</v>
      </c>
      <c r="F124" s="18">
        <v>34</v>
      </c>
      <c r="G124" s="18">
        <v>35</v>
      </c>
      <c r="H124" s="18">
        <v>36</v>
      </c>
      <c r="I124" s="26"/>
      <c r="J124" s="3" t="s">
        <v>16</v>
      </c>
      <c r="K124" s="23">
        <v>5</v>
      </c>
      <c r="L124" s="18">
        <v>31</v>
      </c>
      <c r="M124" s="18">
        <v>32</v>
      </c>
      <c r="N124" s="18">
        <v>33</v>
      </c>
      <c r="O124" s="18">
        <v>34</v>
      </c>
      <c r="P124" s="18">
        <v>35</v>
      </c>
      <c r="Q124" s="18">
        <v>36</v>
      </c>
      <c r="R124" s="26"/>
      <c r="S124" s="3" t="s">
        <v>16</v>
      </c>
      <c r="T124" s="23">
        <v>5</v>
      </c>
      <c r="U124" s="18">
        <v>31</v>
      </c>
      <c r="V124" s="18">
        <v>32</v>
      </c>
      <c r="W124" s="18">
        <v>33</v>
      </c>
      <c r="X124" s="18">
        <v>34</v>
      </c>
      <c r="Y124" s="18">
        <v>35</v>
      </c>
      <c r="Z124" s="18">
        <v>36</v>
      </c>
      <c r="AA124" s="26"/>
      <c r="AB124" s="3" t="s">
        <v>16</v>
      </c>
      <c r="AC124" s="23">
        <v>5</v>
      </c>
      <c r="AD124" s="18">
        <v>31</v>
      </c>
      <c r="AE124" s="18">
        <v>32</v>
      </c>
      <c r="AF124" s="18">
        <v>33</v>
      </c>
      <c r="AG124" s="18">
        <v>34</v>
      </c>
      <c r="AH124" s="18">
        <v>35</v>
      </c>
      <c r="AI124" s="18">
        <v>36</v>
      </c>
      <c r="AJ124" s="26"/>
      <c r="AK124" s="26"/>
      <c r="AL124" s="26"/>
      <c r="AM124" s="26"/>
      <c r="AN124" s="26"/>
    </row>
    <row r="125" spans="1:46" x14ac:dyDescent="0.25">
      <c r="A125" s="3" t="s">
        <v>17</v>
      </c>
      <c r="B125" s="23">
        <v>6</v>
      </c>
      <c r="C125" s="18">
        <v>37</v>
      </c>
      <c r="D125" s="18">
        <v>38</v>
      </c>
      <c r="E125" s="18">
        <v>39</v>
      </c>
      <c r="F125" s="18">
        <v>40</v>
      </c>
      <c r="G125" s="18">
        <v>41</v>
      </c>
      <c r="H125" s="18">
        <v>42</v>
      </c>
      <c r="I125" s="26"/>
      <c r="J125" s="3" t="s">
        <v>17</v>
      </c>
      <c r="K125" s="23">
        <v>6</v>
      </c>
      <c r="L125" s="18">
        <v>37</v>
      </c>
      <c r="M125" s="18">
        <v>38</v>
      </c>
      <c r="N125" s="18">
        <v>39</v>
      </c>
      <c r="O125" s="18">
        <v>40</v>
      </c>
      <c r="P125" s="18">
        <v>41</v>
      </c>
      <c r="Q125" s="18">
        <v>42</v>
      </c>
      <c r="R125" s="26"/>
      <c r="S125" s="3" t="s">
        <v>17</v>
      </c>
      <c r="T125" s="23">
        <v>6</v>
      </c>
      <c r="U125" s="18">
        <v>37</v>
      </c>
      <c r="V125" s="18">
        <v>38</v>
      </c>
      <c r="W125" s="18">
        <v>39</v>
      </c>
      <c r="X125" s="18">
        <v>40</v>
      </c>
      <c r="Y125" s="18">
        <v>41</v>
      </c>
      <c r="Z125" s="18">
        <v>42</v>
      </c>
      <c r="AA125" s="26"/>
      <c r="AB125" s="3" t="s">
        <v>17</v>
      </c>
      <c r="AC125" s="23">
        <v>6</v>
      </c>
      <c r="AD125" s="18">
        <v>37</v>
      </c>
      <c r="AE125" s="18">
        <v>38</v>
      </c>
      <c r="AF125" s="18">
        <v>39</v>
      </c>
      <c r="AG125" s="18">
        <v>40</v>
      </c>
      <c r="AH125" s="18">
        <v>41</v>
      </c>
      <c r="AI125" s="18">
        <v>42</v>
      </c>
      <c r="AJ125" s="26"/>
      <c r="AK125" s="26"/>
      <c r="AL125" s="26"/>
      <c r="AM125" s="26"/>
      <c r="AN125" s="26"/>
    </row>
    <row r="126" spans="1:46" x14ac:dyDescent="0.25">
      <c r="A126" s="3" t="s">
        <v>18</v>
      </c>
      <c r="B126" s="23">
        <v>7</v>
      </c>
      <c r="C126" s="18">
        <v>43</v>
      </c>
      <c r="D126" s="18">
        <v>44</v>
      </c>
      <c r="E126" s="18">
        <v>45</v>
      </c>
      <c r="F126" s="18">
        <v>46</v>
      </c>
      <c r="G126" s="18">
        <v>47</v>
      </c>
      <c r="H126" s="18">
        <v>48</v>
      </c>
      <c r="I126" s="26"/>
      <c r="J126" s="3" t="s">
        <v>18</v>
      </c>
      <c r="K126" s="23">
        <v>7</v>
      </c>
      <c r="L126" s="18">
        <v>43</v>
      </c>
      <c r="M126" s="18">
        <v>44</v>
      </c>
      <c r="N126" s="18">
        <v>45</v>
      </c>
      <c r="O126" s="18">
        <v>46</v>
      </c>
      <c r="P126" s="18">
        <v>47</v>
      </c>
      <c r="Q126" s="18">
        <v>48</v>
      </c>
      <c r="R126" s="26"/>
      <c r="S126" s="3" t="s">
        <v>18</v>
      </c>
      <c r="T126" s="23">
        <v>7</v>
      </c>
      <c r="U126" s="18">
        <v>43</v>
      </c>
      <c r="V126" s="18">
        <v>44</v>
      </c>
      <c r="W126" s="18">
        <v>45</v>
      </c>
      <c r="X126" s="18">
        <v>46</v>
      </c>
      <c r="Y126" s="18">
        <v>47</v>
      </c>
      <c r="Z126" s="18">
        <v>48</v>
      </c>
      <c r="AA126" s="26"/>
      <c r="AB126" s="3" t="s">
        <v>18</v>
      </c>
      <c r="AC126" s="23">
        <v>7</v>
      </c>
      <c r="AD126" s="18">
        <v>43</v>
      </c>
      <c r="AE126" s="18">
        <v>44</v>
      </c>
      <c r="AF126" s="18">
        <v>45</v>
      </c>
      <c r="AG126" s="18">
        <v>46</v>
      </c>
      <c r="AH126" s="18">
        <v>47</v>
      </c>
      <c r="AI126" s="18">
        <v>48</v>
      </c>
      <c r="AJ126" s="26"/>
      <c r="AK126" s="26"/>
      <c r="AL126" s="26"/>
      <c r="AM126" s="26"/>
      <c r="AN126" s="26"/>
    </row>
    <row r="127" spans="1:46" x14ac:dyDescent="0.25">
      <c r="A127" s="3" t="s">
        <v>19</v>
      </c>
      <c r="B127" s="23">
        <v>8</v>
      </c>
      <c r="C127" s="18">
        <v>49</v>
      </c>
      <c r="D127" s="18">
        <v>8</v>
      </c>
      <c r="E127" s="18">
        <v>9</v>
      </c>
      <c r="F127" s="18">
        <v>10</v>
      </c>
      <c r="G127" s="18">
        <v>11</v>
      </c>
      <c r="H127" s="18">
        <v>12</v>
      </c>
      <c r="I127" s="26"/>
      <c r="J127" s="3" t="s">
        <v>19</v>
      </c>
      <c r="K127" s="23">
        <v>8</v>
      </c>
      <c r="L127" s="18">
        <v>49</v>
      </c>
      <c r="M127" s="18">
        <v>8</v>
      </c>
      <c r="N127" s="18">
        <v>9</v>
      </c>
      <c r="O127" s="18">
        <v>10</v>
      </c>
      <c r="P127" s="18">
        <v>11</v>
      </c>
      <c r="Q127" s="18">
        <v>12</v>
      </c>
      <c r="R127" s="26"/>
      <c r="S127" s="3" t="s">
        <v>19</v>
      </c>
      <c r="T127" s="23">
        <v>8</v>
      </c>
      <c r="U127" s="18">
        <v>49</v>
      </c>
      <c r="V127" s="18">
        <v>8</v>
      </c>
      <c r="W127" s="18">
        <v>9</v>
      </c>
      <c r="X127" s="18">
        <v>10</v>
      </c>
      <c r="Y127" s="18">
        <v>11</v>
      </c>
      <c r="Z127" s="18">
        <v>12</v>
      </c>
      <c r="AA127" s="26"/>
      <c r="AB127" s="3" t="s">
        <v>19</v>
      </c>
      <c r="AC127" s="23">
        <v>8</v>
      </c>
      <c r="AD127" s="18">
        <v>49</v>
      </c>
      <c r="AE127" s="18">
        <v>8</v>
      </c>
      <c r="AF127" s="18">
        <v>9</v>
      </c>
      <c r="AG127" s="18">
        <v>10</v>
      </c>
      <c r="AH127" s="18">
        <v>11</v>
      </c>
      <c r="AI127" s="18">
        <v>12</v>
      </c>
      <c r="AJ127" s="26"/>
      <c r="AK127" s="26"/>
      <c r="AL127" s="26"/>
      <c r="AM127" s="26"/>
      <c r="AN127" s="26"/>
    </row>
    <row r="128" spans="1:46" x14ac:dyDescent="0.25">
      <c r="A128" s="449">
        <v>2030</v>
      </c>
      <c r="B128" s="449"/>
      <c r="C128" s="449"/>
      <c r="D128" s="449"/>
      <c r="E128" s="449"/>
      <c r="F128" s="449"/>
      <c r="G128" s="449"/>
      <c r="H128" s="449"/>
      <c r="I128" s="26"/>
      <c r="J128" s="449" t="s">
        <v>61</v>
      </c>
      <c r="K128" s="449"/>
      <c r="L128" s="449"/>
      <c r="M128" s="449"/>
      <c r="N128" s="449"/>
      <c r="O128" s="449"/>
      <c r="P128" s="449"/>
      <c r="Q128" s="449"/>
      <c r="R128" s="26"/>
      <c r="S128" s="449" t="s">
        <v>62</v>
      </c>
      <c r="T128" s="449"/>
      <c r="U128" s="449"/>
      <c r="V128" s="449"/>
      <c r="W128" s="449"/>
      <c r="X128" s="449"/>
      <c r="Y128" s="449"/>
      <c r="Z128" s="449"/>
      <c r="AA128" s="26"/>
      <c r="AB128" s="449" t="s">
        <v>63</v>
      </c>
      <c r="AC128" s="449"/>
      <c r="AD128" s="449"/>
      <c r="AE128" s="449"/>
      <c r="AF128" s="449"/>
      <c r="AG128" s="449"/>
      <c r="AH128" s="449"/>
      <c r="AI128" s="449"/>
      <c r="AJ128" s="26"/>
      <c r="AK128" s="26"/>
      <c r="AL128" s="26"/>
      <c r="AM128" s="26"/>
      <c r="AN128" s="26"/>
    </row>
    <row r="129" spans="9:40" x14ac:dyDescent="0.25">
      <c r="I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row>
  </sheetData>
  <mergeCells count="248">
    <mergeCell ref="A1:H1"/>
    <mergeCell ref="J1:Q1"/>
    <mergeCell ref="AU1:BB1"/>
    <mergeCell ref="BD1:BK1"/>
    <mergeCell ref="BM1:BT1"/>
    <mergeCell ref="BV1:CC1"/>
    <mergeCell ref="S1:Z1"/>
    <mergeCell ref="A11:H11"/>
    <mergeCell ref="J11:Q11"/>
    <mergeCell ref="AU11:BB11"/>
    <mergeCell ref="BD11:BK11"/>
    <mergeCell ref="BM11:BT11"/>
    <mergeCell ref="BV11:CC11"/>
    <mergeCell ref="A2:H2"/>
    <mergeCell ref="J2:Q2"/>
    <mergeCell ref="AU2:BB2"/>
    <mergeCell ref="BD2:BK2"/>
    <mergeCell ref="BM2:BT2"/>
    <mergeCell ref="BV2:CC2"/>
    <mergeCell ref="AB2:AI2"/>
    <mergeCell ref="AC3:AG3"/>
    <mergeCell ref="AH3:AI3"/>
    <mergeCell ref="AB1:AI1"/>
    <mergeCell ref="AJ1:AQ1"/>
    <mergeCell ref="BM12:BT12"/>
    <mergeCell ref="BV12:CC12"/>
    <mergeCell ref="A13:H13"/>
    <mergeCell ref="J13:Q13"/>
    <mergeCell ref="S13:Z13"/>
    <mergeCell ref="AB13:AI13"/>
    <mergeCell ref="AU13:BB13"/>
    <mergeCell ref="BD13:BK13"/>
    <mergeCell ref="BM13:BT13"/>
    <mergeCell ref="BV13:CC13"/>
    <mergeCell ref="A12:H12"/>
    <mergeCell ref="J12:Q12"/>
    <mergeCell ref="S12:Z12"/>
    <mergeCell ref="AB12:AI12"/>
    <mergeCell ref="AU12:BB12"/>
    <mergeCell ref="BD12:BK12"/>
    <mergeCell ref="BM22:BT22"/>
    <mergeCell ref="BV22:CC22"/>
    <mergeCell ref="A23:H23"/>
    <mergeCell ref="J23:Q23"/>
    <mergeCell ref="S23:Z23"/>
    <mergeCell ref="AB23:AI23"/>
    <mergeCell ref="AU23:BB23"/>
    <mergeCell ref="BD23:BK23"/>
    <mergeCell ref="BM23:BT23"/>
    <mergeCell ref="BV23:CC23"/>
    <mergeCell ref="A22:H22"/>
    <mergeCell ref="J22:Q22"/>
    <mergeCell ref="S22:Z22"/>
    <mergeCell ref="AB22:AI22"/>
    <mergeCell ref="AU22:BB22"/>
    <mergeCell ref="BD22:BK22"/>
    <mergeCell ref="BM24:BT24"/>
    <mergeCell ref="BV24:CC24"/>
    <mergeCell ref="A33:H33"/>
    <mergeCell ref="J33:Q33"/>
    <mergeCell ref="S33:Z33"/>
    <mergeCell ref="AB33:AI33"/>
    <mergeCell ref="AU33:BB33"/>
    <mergeCell ref="BD33:BK33"/>
    <mergeCell ref="BM33:BT33"/>
    <mergeCell ref="BV33:CC33"/>
    <mergeCell ref="A24:H24"/>
    <mergeCell ref="J24:Q24"/>
    <mergeCell ref="S24:Z24"/>
    <mergeCell ref="AB24:AI24"/>
    <mergeCell ref="AU24:BB24"/>
    <mergeCell ref="BD24:BK24"/>
    <mergeCell ref="BM34:BT34"/>
    <mergeCell ref="BV34:CC34"/>
    <mergeCell ref="A35:H35"/>
    <mergeCell ref="J35:Q35"/>
    <mergeCell ref="S35:Z35"/>
    <mergeCell ref="AB35:AI35"/>
    <mergeCell ref="AU35:BB35"/>
    <mergeCell ref="BD35:BK35"/>
    <mergeCell ref="BM35:BT35"/>
    <mergeCell ref="BV35:CC35"/>
    <mergeCell ref="A34:H34"/>
    <mergeCell ref="J34:Q34"/>
    <mergeCell ref="S34:Z34"/>
    <mergeCell ref="AB34:AI34"/>
    <mergeCell ref="AU34:BB34"/>
    <mergeCell ref="BD34:BK34"/>
    <mergeCell ref="BM44:BT44"/>
    <mergeCell ref="BV44:CC44"/>
    <mergeCell ref="A46:H46"/>
    <mergeCell ref="J46:Q46"/>
    <mergeCell ref="S46:Z46"/>
    <mergeCell ref="AB46:AI46"/>
    <mergeCell ref="AU46:BB46"/>
    <mergeCell ref="BD46:BK46"/>
    <mergeCell ref="BM46:BT46"/>
    <mergeCell ref="BV46:CC46"/>
    <mergeCell ref="A44:H44"/>
    <mergeCell ref="J44:Q44"/>
    <mergeCell ref="S44:Z44"/>
    <mergeCell ref="AB44:AI44"/>
    <mergeCell ref="AU44:BB44"/>
    <mergeCell ref="BD44:BK44"/>
    <mergeCell ref="BM47:BT47"/>
    <mergeCell ref="BV47:CC47"/>
    <mergeCell ref="A56:H56"/>
    <mergeCell ref="J56:Q56"/>
    <mergeCell ref="S56:Z56"/>
    <mergeCell ref="AB56:AI56"/>
    <mergeCell ref="AU56:BB56"/>
    <mergeCell ref="BD56:BK56"/>
    <mergeCell ref="BM56:BT56"/>
    <mergeCell ref="BV56:CC56"/>
    <mergeCell ref="A47:H47"/>
    <mergeCell ref="J47:Q47"/>
    <mergeCell ref="S47:Z47"/>
    <mergeCell ref="AB47:AI47"/>
    <mergeCell ref="AU47:BB47"/>
    <mergeCell ref="BD47:BK47"/>
    <mergeCell ref="BM58:BT58"/>
    <mergeCell ref="BV58:CC58"/>
    <mergeCell ref="A59:H59"/>
    <mergeCell ref="J59:Q59"/>
    <mergeCell ref="S59:Z59"/>
    <mergeCell ref="AB59:AI59"/>
    <mergeCell ref="AU59:BB59"/>
    <mergeCell ref="BD59:BK59"/>
    <mergeCell ref="BM59:BT59"/>
    <mergeCell ref="BV59:CC59"/>
    <mergeCell ref="A58:H58"/>
    <mergeCell ref="J58:Q58"/>
    <mergeCell ref="S58:Z58"/>
    <mergeCell ref="AB58:AI58"/>
    <mergeCell ref="AU58:BB58"/>
    <mergeCell ref="BD58:BK58"/>
    <mergeCell ref="BM68:BT68"/>
    <mergeCell ref="BV68:CC68"/>
    <mergeCell ref="A70:H70"/>
    <mergeCell ref="J70:Q70"/>
    <mergeCell ref="S70:Z70"/>
    <mergeCell ref="AB70:AI70"/>
    <mergeCell ref="AU70:BB70"/>
    <mergeCell ref="BD70:BK70"/>
    <mergeCell ref="BM70:BT70"/>
    <mergeCell ref="BV70:CC70"/>
    <mergeCell ref="A68:H68"/>
    <mergeCell ref="J68:Q68"/>
    <mergeCell ref="S68:Z68"/>
    <mergeCell ref="AB68:AI68"/>
    <mergeCell ref="AU68:BB68"/>
    <mergeCell ref="BD68:BK68"/>
    <mergeCell ref="BM71:BT71"/>
    <mergeCell ref="BV71:CC71"/>
    <mergeCell ref="A80:H80"/>
    <mergeCell ref="J80:Q80"/>
    <mergeCell ref="S80:Z80"/>
    <mergeCell ref="AB80:AI80"/>
    <mergeCell ref="AU80:BB80"/>
    <mergeCell ref="BD80:BK80"/>
    <mergeCell ref="BM80:BT80"/>
    <mergeCell ref="BV80:CC80"/>
    <mergeCell ref="A71:H71"/>
    <mergeCell ref="J71:Q71"/>
    <mergeCell ref="S71:Z71"/>
    <mergeCell ref="AB71:AI71"/>
    <mergeCell ref="AU71:BB71"/>
    <mergeCell ref="BD71:BK71"/>
    <mergeCell ref="BM82:BT82"/>
    <mergeCell ref="BV82:CC82"/>
    <mergeCell ref="A83:H83"/>
    <mergeCell ref="J83:Q83"/>
    <mergeCell ref="S83:Z83"/>
    <mergeCell ref="AB83:AI83"/>
    <mergeCell ref="AU83:BB83"/>
    <mergeCell ref="BD83:BK83"/>
    <mergeCell ref="BM83:BT83"/>
    <mergeCell ref="BV83:CC83"/>
    <mergeCell ref="A82:H82"/>
    <mergeCell ref="J82:Q82"/>
    <mergeCell ref="S82:Z82"/>
    <mergeCell ref="AB82:AI82"/>
    <mergeCell ref="AU82:BB82"/>
    <mergeCell ref="BD82:BK82"/>
    <mergeCell ref="BM92:BT92"/>
    <mergeCell ref="BV92:CC92"/>
    <mergeCell ref="A94:H94"/>
    <mergeCell ref="J94:Q94"/>
    <mergeCell ref="S94:Z94"/>
    <mergeCell ref="AB94:AI94"/>
    <mergeCell ref="AU94:BB94"/>
    <mergeCell ref="BD94:BK94"/>
    <mergeCell ref="BM94:BT94"/>
    <mergeCell ref="BV94:CC94"/>
    <mergeCell ref="A92:H92"/>
    <mergeCell ref="J92:Q92"/>
    <mergeCell ref="S92:Z92"/>
    <mergeCell ref="AB92:AI92"/>
    <mergeCell ref="AU92:BB92"/>
    <mergeCell ref="BD92:BK92"/>
    <mergeCell ref="BM95:BT95"/>
    <mergeCell ref="BV95:CC95"/>
    <mergeCell ref="A104:H104"/>
    <mergeCell ref="J104:Q104"/>
    <mergeCell ref="S104:Z104"/>
    <mergeCell ref="AB104:AI104"/>
    <mergeCell ref="AU104:BB104"/>
    <mergeCell ref="BD104:BK104"/>
    <mergeCell ref="BM104:BT104"/>
    <mergeCell ref="BV104:CC104"/>
    <mergeCell ref="A95:H95"/>
    <mergeCell ref="J95:Q95"/>
    <mergeCell ref="S95:Z95"/>
    <mergeCell ref="AB95:AI95"/>
    <mergeCell ref="AU95:BB95"/>
    <mergeCell ref="BD95:BK95"/>
    <mergeCell ref="A128:H128"/>
    <mergeCell ref="J128:Q128"/>
    <mergeCell ref="S128:Z128"/>
    <mergeCell ref="AB128:AI128"/>
    <mergeCell ref="A116:H116"/>
    <mergeCell ref="J116:Q116"/>
    <mergeCell ref="S116:Z116"/>
    <mergeCell ref="AB116:AI116"/>
    <mergeCell ref="A118:H118"/>
    <mergeCell ref="J118:Q118"/>
    <mergeCell ref="S118:Z118"/>
    <mergeCell ref="AB118:AI118"/>
    <mergeCell ref="AJ2:AQ2"/>
    <mergeCell ref="AK3:AO3"/>
    <mergeCell ref="AP3:AQ3"/>
    <mergeCell ref="AJ13:AQ13"/>
    <mergeCell ref="AJ14:AQ14"/>
    <mergeCell ref="AK15:AO15"/>
    <mergeCell ref="AP15:AQ15"/>
    <mergeCell ref="AJ25:AQ25"/>
    <mergeCell ref="A119:H119"/>
    <mergeCell ref="J119:Q119"/>
    <mergeCell ref="S119:Z119"/>
    <mergeCell ref="AB119:AI119"/>
    <mergeCell ref="S107:Z107"/>
    <mergeCell ref="AB107:AI107"/>
    <mergeCell ref="A106:H106"/>
    <mergeCell ref="J106:Q106"/>
    <mergeCell ref="S106:Z106"/>
    <mergeCell ref="AB106:AI106"/>
    <mergeCell ref="A107:H107"/>
    <mergeCell ref="J107:Q107"/>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Eurogewinne 21</vt:lpstr>
      <vt:lpstr>Gewinne 21 77-6</vt:lpstr>
      <vt:lpstr>Eurojackpot</vt:lpstr>
      <vt:lpstr>Eurozahlen 2021</vt:lpstr>
      <vt:lpstr>Euro 22</vt:lpstr>
      <vt:lpstr>Spiel 77 21-30</vt:lpstr>
      <vt:lpstr>77-21</vt:lpstr>
      <vt:lpstr>Meine Zahlen-77-6-22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Route 66 PC 2</dc:creator>
  <cp:lastModifiedBy>Route 66 PC 2</cp:lastModifiedBy>
  <cp:lastPrinted>2021-10-29T23:21:21Z</cp:lastPrinted>
  <dcterms:created xsi:type="dcterms:W3CDTF">2021-10-17T12:01:10Z</dcterms:created>
  <dcterms:modified xsi:type="dcterms:W3CDTF">2021-11-06T18:19:24Z</dcterms:modified>
</cp:coreProperties>
</file>